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MarkusRossPhiladelph\Documents\Ph-V\murrhardt\FZ\Rechnungen 2025\"/>
    </mc:Choice>
  </mc:AlternateContent>
  <xr:revisionPtr revIDLastSave="0" documentId="13_ncr:1_{0A7867D5-7EFB-447D-A151-BF9CEBD4416E}" xr6:coauthVersionLast="47" xr6:coauthVersionMax="47" xr10:uidLastSave="{00000000-0000-0000-0000-000000000000}"/>
  <bookViews>
    <workbookView xWindow="-108" yWindow="-108" windowWidth="23256" windowHeight="12456" firstSheet="1" activeTab="1" xr2:uid="{00000000-000D-0000-FFFF-FFFF00000000}"/>
  </bookViews>
  <sheets>
    <sheet name="Kalk. Freizeitkosten" sheetId="1" state="hidden" r:id="rId1"/>
    <sheet name="Preisinfo Gästegruppen 2025" sheetId="2" r:id="rId2"/>
    <sheet name="Rechnung F-25" sheetId="4" state="hidden" r:id="rId3"/>
  </sheets>
  <definedNames>
    <definedName name="__xlnm.Print_Area" localSheetId="0">'Kalk. Freizeitkosten'!$A$1:$EF$59</definedName>
    <definedName name="_xlnm.Print_Area" localSheetId="0">'Kalk. Freizeitkosten'!$A$1:$EF$67</definedName>
    <definedName name="_xlnm.Print_Area" localSheetId="2">'Rechnung F-25'!$A$1:$G$63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 l="1"/>
  <c r="B5" i="1" l="1"/>
  <c r="I14" i="1" l="1"/>
  <c r="I15" i="1"/>
  <c r="I16" i="1"/>
  <c r="I17" i="1"/>
  <c r="I18" i="1"/>
  <c r="I19" i="1"/>
  <c r="I20" i="1"/>
  <c r="I21" i="1"/>
  <c r="I13" i="1"/>
  <c r="H18" i="1" l="1"/>
  <c r="H17" i="1"/>
  <c r="D33" i="4"/>
  <c r="F33" i="4" s="1"/>
  <c r="G33" i="4" s="1"/>
  <c r="D45" i="4"/>
  <c r="F45" i="4" s="1"/>
  <c r="D44" i="4"/>
  <c r="F44" i="4" s="1"/>
  <c r="D43" i="4"/>
  <c r="F43" i="4" s="1"/>
  <c r="D42" i="4"/>
  <c r="F42" i="4" s="1"/>
  <c r="D41" i="4"/>
  <c r="F41" i="4" s="1"/>
  <c r="C49" i="4" s="1"/>
  <c r="D40" i="4"/>
  <c r="F40" i="4" s="1"/>
  <c r="D39" i="4"/>
  <c r="F39" i="4" s="1"/>
  <c r="D38" i="4"/>
  <c r="F38" i="4" s="1"/>
  <c r="D37" i="4"/>
  <c r="F37" i="4" s="1"/>
  <c r="D36" i="4"/>
  <c r="F36" i="4" s="1"/>
  <c r="F34" i="4"/>
  <c r="G34" i="4" s="1"/>
  <c r="C47" i="4" l="1"/>
  <c r="I56" i="1" l="1"/>
  <c r="I55" i="1"/>
  <c r="I50" i="1"/>
  <c r="I43" i="1"/>
  <c r="I37" i="1"/>
  <c r="I36" i="1"/>
  <c r="I35" i="1"/>
  <c r="I29" i="1"/>
  <c r="I28" i="1"/>
  <c r="I27" i="1"/>
  <c r="E45" i="2"/>
  <c r="E44" i="2"/>
  <c r="F48" i="2" s="1"/>
  <c r="F55" i="2"/>
  <c r="F36" i="2"/>
  <c r="F28" i="2"/>
  <c r="F20" i="2"/>
  <c r="E13" i="2" l="1"/>
  <c r="H21" i="1"/>
  <c r="E14" i="2"/>
  <c r="I59" i="1"/>
  <c r="I65" i="1" s="1"/>
  <c r="F61" i="2" s="1"/>
  <c r="I52" i="1"/>
  <c r="I64" i="1" s="1"/>
  <c r="F60" i="2" s="1"/>
  <c r="E13" i="1"/>
  <c r="E36" i="1"/>
  <c r="E37" i="1"/>
  <c r="E35" i="1"/>
  <c r="E28" i="1"/>
  <c r="E27" i="1"/>
  <c r="E14" i="1"/>
  <c r="E15" i="1"/>
  <c r="E16" i="1"/>
  <c r="H43" i="1"/>
  <c r="H29" i="1"/>
  <c r="E25" i="2" s="1"/>
  <c r="H20" i="1"/>
  <c r="E16" i="2" s="1"/>
  <c r="H19" i="1"/>
  <c r="E15" i="2" s="1"/>
  <c r="D13" i="1"/>
  <c r="D14" i="1"/>
  <c r="D15" i="1"/>
  <c r="D16" i="1"/>
  <c r="D27" i="1"/>
  <c r="D28" i="1"/>
  <c r="I32" i="1"/>
  <c r="D35" i="1"/>
  <c r="D36" i="1"/>
  <c r="D37" i="1"/>
  <c r="I40" i="1"/>
  <c r="E17" i="2" l="1"/>
  <c r="D35" i="4" s="1"/>
  <c r="F35" i="4" s="1"/>
  <c r="G35" i="4" s="1"/>
  <c r="I45" i="1"/>
  <c r="E39" i="2"/>
  <c r="F41" i="2" s="1"/>
  <c r="D30" i="4" s="1"/>
  <c r="H35" i="1"/>
  <c r="E31" i="2" s="1"/>
  <c r="H37" i="1"/>
  <c r="E33" i="2" s="1"/>
  <c r="H36" i="1"/>
  <c r="E32" i="2" s="1"/>
  <c r="H14" i="1"/>
  <c r="E10" i="2" s="1"/>
  <c r="H15" i="1"/>
  <c r="E11" i="2" s="1"/>
  <c r="H13" i="1"/>
  <c r="E9" i="2" s="1"/>
  <c r="H16" i="1"/>
  <c r="E12" i="2" s="1"/>
  <c r="H27" i="1"/>
  <c r="E23" i="2" s="1"/>
  <c r="H28" i="1"/>
  <c r="E24" i="2" s="1"/>
  <c r="F19" i="2" l="1"/>
  <c r="I24" i="1" s="1"/>
  <c r="I61" i="1" s="1"/>
  <c r="F57" i="2" s="1"/>
  <c r="F30" i="4"/>
  <c r="G30" i="4" s="1"/>
  <c r="F27" i="2"/>
  <c r="D32" i="4" s="1"/>
  <c r="F32" i="4" s="1"/>
  <c r="G32" i="4" s="1"/>
  <c r="F35" i="2"/>
  <c r="D31" i="4" s="1"/>
  <c r="I39" i="1"/>
  <c r="I31" i="1"/>
  <c r="I23" i="1" l="1"/>
  <c r="I63" i="1" s="1"/>
  <c r="D29" i="4"/>
  <c r="F29" i="4" s="1"/>
  <c r="G29" i="4" s="1"/>
  <c r="F31" i="4"/>
  <c r="G31" i="4" s="1"/>
  <c r="G50" i="4" l="1"/>
  <c r="C48" i="4"/>
  <c r="C50" i="4" s="1"/>
  <c r="I67" i="1"/>
  <c r="F63" i="2" s="1"/>
  <c r="F59" i="2"/>
  <c r="T6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0" authorId="0" shapeId="0" xr:uid="{00000000-0006-0000-0000-000001000000}">
      <text>
        <r>
          <rPr>
            <b/>
            <sz val="9"/>
            <color indexed="8"/>
            <rFont val="Segoe UI"/>
            <family val="2"/>
          </rPr>
          <t xml:space="preserve">Markus Roß:
</t>
        </r>
        <r>
          <rPr>
            <sz val="9"/>
            <color indexed="8"/>
            <rFont val="Segoe UI"/>
            <family val="2"/>
          </rPr>
          <t>=Anzahl Betten x Preis aus B5</t>
        </r>
      </text>
    </comment>
    <comment ref="E10" authorId="0" shapeId="0" xr:uid="{00000000-0006-0000-0000-000002000000}">
      <text>
        <r>
          <rPr>
            <b/>
            <sz val="9"/>
            <color indexed="8"/>
            <rFont val="Segoe UI"/>
            <family val="2"/>
          </rPr>
          <t xml:space="preserve">Markus Roß:
</t>
        </r>
        <r>
          <rPr>
            <sz val="9"/>
            <color indexed="8"/>
            <rFont val="Segoe UI"/>
            <family val="2"/>
          </rPr>
          <t>=Anzahl Betten x B6</t>
        </r>
      </text>
    </comment>
    <comment ref="F10" authorId="0" shapeId="0" xr:uid="{00000000-0006-0000-0000-000003000000}">
      <text>
        <r>
          <rPr>
            <b/>
            <sz val="9"/>
            <color indexed="8"/>
            <rFont val="Segoe UI"/>
            <family val="2"/>
          </rPr>
          <t xml:space="preserve">Markus Roß:
</t>
        </r>
        <r>
          <rPr>
            <sz val="9"/>
            <color indexed="8"/>
            <rFont val="Segoe UI"/>
            <family val="2"/>
          </rPr>
          <t>Reinigung Sinnstein + eigene Leistungen wie Kontrolle und Beauftragung und Überwachung, Restarbeiten, etc.</t>
        </r>
      </text>
    </comment>
  </commentList>
</comments>
</file>

<file path=xl/sharedStrings.xml><?xml version="1.0" encoding="utf-8"?>
<sst xmlns="http://schemas.openxmlformats.org/spreadsheetml/2006/main" count="216" uniqueCount="119">
  <si>
    <t>Grundlagen</t>
  </si>
  <si>
    <t>Preis pro Bett zur Modulpreisermittlung</t>
  </si>
  <si>
    <t>Energiepauschale</t>
  </si>
  <si>
    <t xml:space="preserve">Tragen sie hier die Anzahl ihrer Übernachtungen ein: </t>
  </si>
  <si>
    <t>Faktor</t>
  </si>
  <si>
    <t>Haus</t>
  </si>
  <si>
    <t>Räume</t>
  </si>
  <si>
    <t>Betten</t>
  </si>
  <si>
    <t>Preis 100%</t>
  </si>
  <si>
    <t>Energie</t>
  </si>
  <si>
    <t>Service</t>
  </si>
  <si>
    <t>Preis*Nacht</t>
  </si>
  <si>
    <t>Buchung mit "x"</t>
  </si>
  <si>
    <t>MatthäusHaus</t>
  </si>
  <si>
    <t>Modul Ü1</t>
  </si>
  <si>
    <t>Mt01-Mt04</t>
  </si>
  <si>
    <t>Modul Ü2</t>
  </si>
  <si>
    <t>Mt13</t>
  </si>
  <si>
    <t>Modul Ü3</t>
  </si>
  <si>
    <t>Mt11 + Mt12</t>
  </si>
  <si>
    <t>Modul Ü4</t>
  </si>
  <si>
    <t>Modul V1</t>
  </si>
  <si>
    <t>Modul V2</t>
  </si>
  <si>
    <t>Küche und Speisesaal</t>
  </si>
  <si>
    <t>Modul V3</t>
  </si>
  <si>
    <t>Tischtennis und Tischkicker-Raum</t>
  </si>
  <si>
    <t>Modul V4</t>
  </si>
  <si>
    <t>Billard-Raum</t>
  </si>
  <si>
    <t>Modul T</t>
  </si>
  <si>
    <t>Technikpaket mit professioneller Beschallung, 
Videotechnik, Dekolampen, ohne Techniker</t>
  </si>
  <si>
    <t>Summe Preis*Nacht:</t>
  </si>
  <si>
    <t>Summe Betten:</t>
  </si>
  <si>
    <t>JohannesHaus</t>
  </si>
  <si>
    <t>Modul Ü5</t>
  </si>
  <si>
    <t>Joh01 - Joh04</t>
  </si>
  <si>
    <t>Modul Ü6</t>
  </si>
  <si>
    <t>Joh11 - Joh13</t>
  </si>
  <si>
    <t>Modul V5</t>
  </si>
  <si>
    <t>LukasHaus</t>
  </si>
  <si>
    <t>Modul Ü7</t>
  </si>
  <si>
    <t>Lk01 - Lk05</t>
  </si>
  <si>
    <t>Modul Ü8</t>
  </si>
  <si>
    <t>Lk11 - Lk14</t>
  </si>
  <si>
    <t>Modul Ü9</t>
  </si>
  <si>
    <t>Lk21 - Lk24</t>
  </si>
  <si>
    <t>MarkusHaus</t>
  </si>
  <si>
    <t>Modul V6</t>
  </si>
  <si>
    <t>Mehrzweckraum und Bistroküche</t>
  </si>
  <si>
    <t>Hauswirtschaft</t>
  </si>
  <si>
    <t>Küchenwäsche ( pro Maschine)</t>
  </si>
  <si>
    <t>Geschirrtücher, Spüllappen, Schürzen,... Abrechnung nach Aufwand</t>
  </si>
  <si>
    <t>Anzahl  Küchenwäsche:</t>
  </si>
  <si>
    <t>Summe Hauswirtschaft</t>
  </si>
  <si>
    <t>Freizeitangebot</t>
  </si>
  <si>
    <t>Stunden geschätzt:</t>
  </si>
  <si>
    <t>Summe Freizeitangebot</t>
  </si>
  <si>
    <t>Summe Unterkunft:</t>
  </si>
  <si>
    <t>Summe Hauswirtschaft:</t>
  </si>
  <si>
    <t>Summe Freizeitangebot:</t>
  </si>
  <si>
    <t>Summe brutto:</t>
  </si>
  <si>
    <t>Küche und Speisesaal (135 Personen)</t>
  </si>
  <si>
    <t>Versammlungssaal (120 Personen) 
und Gruppenraum (30 Personen)</t>
  </si>
  <si>
    <t xml:space="preserve">Die Preise verstehen sich brutto 
und enthalten alle Nebenkosten und die Endreinigung. </t>
  </si>
  <si>
    <t>KLETTERWAND</t>
  </si>
  <si>
    <t>Nutzung für Gästegruppen 50,-€ Basispreis + 20 € für jeden weiteren Tag</t>
  </si>
  <si>
    <t>Ihr braucht Unterstützung von uns bei …</t>
  </si>
  <si>
    <t>Geführte Wanderungen, Nachtwanderungen, Grillevent, Geländespiel, Kletterwand, etc.</t>
  </si>
  <si>
    <t xml:space="preserve">Abrechnung nach Aufwand - 25,-€/Std. </t>
  </si>
  <si>
    <t>Ausleihe Bettwäsche</t>
  </si>
  <si>
    <t>Leintuch, Kissenbezug, Bettdeckenbezug</t>
  </si>
  <si>
    <t>Preiskalkulation für Gästegruppen
Diese Tabelle ermöglicht es dir, eure Kosten annähernd zu ermitteln. Übermäßige Preissteigerungen z.B. im Bereich Energie müssen wir evtl. später einpreisen. Die rot umrandeten Zellen sind veränderbar. Wenn Du ein Modul buchen möchtest, setze ein „x“ in der Zelle dahinter. Die Summe für das einzelne Haus bzw. alle Häuser wird daraufhin automatisch aktualisiert.</t>
  </si>
  <si>
    <t>9,13 alt</t>
  </si>
  <si>
    <t>9,6 alt</t>
  </si>
  <si>
    <t>Mt05 + Mt06 + Mt15</t>
  </si>
  <si>
    <t xml:space="preserve">Trage hier die Anzahl der Übernachtungen ein: </t>
  </si>
  <si>
    <t xml:space="preserve"> </t>
  </si>
  <si>
    <t>Ihr braucht Unterstützung 
von uns bei …</t>
  </si>
  <si>
    <t>Rechnungs-Nr.</t>
  </si>
  <si>
    <t>Rechnung für</t>
  </si>
  <si>
    <t xml:space="preserve">vom  </t>
  </si>
  <si>
    <t>Sehr geehrte Damen und Herren,</t>
  </si>
  <si>
    <t>ihre Rechnung für setzt sich wie folgt zusammen:</t>
  </si>
  <si>
    <t>netto/Gesamt</t>
  </si>
  <si>
    <t>MWST-Satz</t>
  </si>
  <si>
    <t>MWST-Betrag</t>
  </si>
  <si>
    <t>brutto/Gesamt</t>
  </si>
  <si>
    <t>Häusle</t>
  </si>
  <si>
    <t>Houseceeping</t>
  </si>
  <si>
    <t>Technikpaket</t>
  </si>
  <si>
    <t>gemeinschaftl. Verpfl. Extern</t>
  </si>
  <si>
    <t>Catering</t>
  </si>
  <si>
    <t>gemeinschaftl. Verpfl. intern</t>
  </si>
  <si>
    <t>Brezelfrühstück</t>
  </si>
  <si>
    <t>Mittagessen</t>
  </si>
  <si>
    <t>Kaffee + Kuchen</t>
  </si>
  <si>
    <t>Abendessen</t>
  </si>
  <si>
    <t>Getränke (einzeln) intern</t>
  </si>
  <si>
    <t>Mineralwasser, Softdrinks, A-Schorle</t>
  </si>
  <si>
    <t>Sachschäden</t>
  </si>
  <si>
    <t>Schadenersatz für …</t>
  </si>
  <si>
    <t>Arbeitslohn Reparaturen</t>
  </si>
  <si>
    <t>für Sachschaden</t>
  </si>
  <si>
    <t>verauslagtes Paketporto</t>
  </si>
  <si>
    <t>Kopien</t>
  </si>
  <si>
    <t>MWST-%:</t>
  </si>
  <si>
    <t>MWST-Satz:</t>
  </si>
  <si>
    <t>MWST-Betrag:</t>
  </si>
  <si>
    <t>Summe MWST:</t>
  </si>
  <si>
    <t>Gesamtsumme:</t>
  </si>
  <si>
    <t>Bitte überweisen Sie die Gesamtsumme unter Angabe der Rechnungsnummer, Rechnungsdatum</t>
  </si>
  <si>
    <t>Wir bedanken uns für das entgegengebrachte Vertrauen und freuen uns,</t>
  </si>
  <si>
    <t xml:space="preserve">Sie wieder als Gäste begrüßen zu dürfen. </t>
  </si>
  <si>
    <t>Mit freundlichen Grüßen,</t>
  </si>
  <si>
    <t>Ihr</t>
  </si>
  <si>
    <t>52 / Nacht</t>
  </si>
  <si>
    <t>Summe:</t>
  </si>
  <si>
    <t xml:space="preserve">und ihres (Gruppen-)Namens an folgende Bankverbindung / zahlbar sofort: KSK  WN 
IBAN: DE94 6025 0010 0000 6130 57
BIC SOLADES1WBN
</t>
  </si>
  <si>
    <t>Datum</t>
  </si>
  <si>
    <t>F-25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</si>
</sst>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0&quot; €&quot;;[Red]\-#,##0.00&quot; €&quot;"/>
    <numFmt numFmtId="165" formatCode="#,##0&quot; €&quot;;[Red]\-#,##0&quot; €&quot;"/>
    <numFmt numFmtId="166" formatCode="#,##0.00&quot; € &quot;;\-#,##0.00&quot; € &quot;;&quot; -&quot;#&quot; € &quot;;@\ "/>
    <numFmt numFmtId="167" formatCode="#,##0&quot; € &quot;;\-#,##0&quot; € &quot;;&quot; -&quot;#&quot; € &quot;;@\ "/>
    <numFmt numFmtId="168" formatCode="#,##0.00\ &quot;€&quot;"/>
  </numFmts>
  <fonts count="23">
    <font>
      <sz val="10"/>
      <name val="Arial"/>
      <family val="2"/>
    </font>
    <font>
      <sz val="11"/>
      <color theme="1"/>
      <name val="Calibri"/>
      <family val="2"/>
      <scheme val="minor"/>
    </font>
    <font>
      <sz val="11"/>
      <color indexed="8"/>
      <name val="Calibri"/>
      <family val="2"/>
    </font>
    <font>
      <b/>
      <sz val="9"/>
      <color indexed="8"/>
      <name val="Segoe UI"/>
      <family val="2"/>
    </font>
    <font>
      <sz val="9"/>
      <color indexed="8"/>
      <name val="Segoe UI"/>
      <family val="2"/>
    </font>
    <font>
      <sz val="12"/>
      <name val="Calibri"/>
      <family val="2"/>
      <scheme val="minor"/>
    </font>
    <font>
      <b/>
      <sz val="12"/>
      <name val="Calibri"/>
      <family val="2"/>
      <scheme val="minor"/>
    </font>
    <font>
      <sz val="11"/>
      <name val="Lato"/>
      <family val="2"/>
    </font>
    <font>
      <b/>
      <sz val="11"/>
      <color indexed="8"/>
      <name val="Lato"/>
      <family val="2"/>
    </font>
    <font>
      <sz val="11"/>
      <color indexed="8"/>
      <name val="Lato"/>
      <family val="2"/>
    </font>
    <font>
      <sz val="12"/>
      <name val="Lato"/>
      <family val="2"/>
    </font>
    <font>
      <u/>
      <sz val="12"/>
      <name val="Lato"/>
      <family val="2"/>
    </font>
    <font>
      <sz val="12"/>
      <color theme="1"/>
      <name val="Lato"/>
      <family val="2"/>
    </font>
    <font>
      <sz val="12"/>
      <color rgb="FF000000"/>
      <name val="Lato"/>
      <family val="2"/>
    </font>
    <font>
      <b/>
      <sz val="12"/>
      <color theme="1"/>
      <name val="Lato"/>
      <family val="2"/>
    </font>
    <font>
      <b/>
      <sz val="12"/>
      <name val="Lato"/>
      <family val="2"/>
    </font>
    <font>
      <i/>
      <u/>
      <sz val="12"/>
      <name val="Lato"/>
      <family val="2"/>
    </font>
    <font>
      <sz val="12"/>
      <color theme="1"/>
      <name val="Calibri"/>
      <family val="2"/>
      <scheme val="minor"/>
    </font>
    <font>
      <sz val="12"/>
      <name val="Frutiger 45"/>
      <family val="2"/>
    </font>
    <font>
      <u/>
      <sz val="10"/>
      <name val="Lato Medium"/>
      <family val="2"/>
    </font>
    <font>
      <u/>
      <sz val="10"/>
      <color theme="1"/>
      <name val="Lato Medium"/>
      <family val="2"/>
    </font>
    <font>
      <sz val="12"/>
      <color rgb="FFFF0000"/>
      <name val="Lato"/>
      <family val="2"/>
    </font>
    <font>
      <i/>
      <u/>
      <sz val="11"/>
      <color theme="1"/>
      <name val="Lato"/>
      <family val="2"/>
    </font>
  </fonts>
  <fills count="19">
    <fill>
      <patternFill patternType="none"/>
    </fill>
    <fill>
      <patternFill patternType="gray125"/>
    </fill>
    <fill>
      <patternFill patternType="solid">
        <fgColor indexed="10"/>
        <bgColor indexed="60"/>
      </patternFill>
    </fill>
    <fill>
      <patternFill patternType="solid">
        <fgColor indexed="9"/>
        <bgColor indexed="42"/>
      </patternFill>
    </fill>
    <fill>
      <patternFill patternType="solid">
        <fgColor indexed="22"/>
        <bgColor indexed="31"/>
      </patternFill>
    </fill>
    <fill>
      <patternFill patternType="solid">
        <fgColor indexed="51"/>
        <bgColor indexed="13"/>
      </patternFill>
    </fill>
    <fill>
      <patternFill patternType="solid">
        <fgColor indexed="43"/>
        <bgColor indexed="47"/>
      </patternFill>
    </fill>
    <fill>
      <patternFill patternType="solid">
        <fgColor indexed="55"/>
        <bgColor indexed="24"/>
      </patternFill>
    </fill>
    <fill>
      <patternFill patternType="solid">
        <fgColor indexed="27"/>
        <bgColor indexed="26"/>
      </patternFill>
    </fill>
    <fill>
      <patternFill patternType="solid">
        <fgColor indexed="44"/>
        <bgColor indexed="41"/>
      </patternFill>
    </fill>
    <fill>
      <patternFill patternType="solid">
        <fgColor indexed="26"/>
        <bgColor indexed="42"/>
      </patternFill>
    </fill>
    <fill>
      <patternFill patternType="solid">
        <fgColor indexed="45"/>
        <bgColor indexed="29"/>
      </patternFill>
    </fill>
    <fill>
      <patternFill patternType="solid">
        <fgColor indexed="50"/>
        <bgColor indexed="44"/>
      </patternFill>
    </fill>
    <fill>
      <patternFill patternType="solid">
        <fgColor indexed="48"/>
        <bgColor indexed="30"/>
      </patternFill>
    </fill>
    <fill>
      <patternFill patternType="solid">
        <fgColor indexed="31"/>
        <bgColor indexed="22"/>
      </patternFill>
    </fill>
    <fill>
      <patternFill patternType="solid">
        <fgColor indexed="41"/>
        <bgColor indexed="44"/>
      </patternFill>
    </fill>
    <fill>
      <patternFill patternType="solid">
        <fgColor theme="0"/>
        <bgColor indexed="64"/>
      </patternFill>
    </fill>
    <fill>
      <patternFill patternType="solid">
        <fgColor theme="0"/>
        <bgColor indexed="42"/>
      </patternFill>
    </fill>
    <fill>
      <patternFill patternType="solid">
        <fgColor rgb="FFE7E6E6"/>
        <bgColor indexed="64"/>
      </patternFill>
    </fill>
  </fills>
  <borders count="31">
    <border>
      <left/>
      <right/>
      <top/>
      <bottom/>
      <diagonal/>
    </border>
    <border>
      <left style="medium">
        <color indexed="10"/>
      </left>
      <right style="medium">
        <color indexed="10"/>
      </right>
      <top style="medium">
        <color indexed="10"/>
      </top>
      <bottom style="medium">
        <color indexed="10"/>
      </bottom>
      <diagonal/>
    </border>
    <border>
      <left/>
      <right style="hair">
        <color indexed="8"/>
      </right>
      <top/>
      <bottom/>
      <diagonal/>
    </border>
    <border>
      <left/>
      <right/>
      <top style="hair">
        <color indexed="8"/>
      </top>
      <bottom style="hair">
        <color indexed="8"/>
      </bottom>
      <diagonal/>
    </border>
    <border>
      <left style="thick">
        <color indexed="10"/>
      </left>
      <right style="thick">
        <color indexed="10"/>
      </right>
      <top style="thick">
        <color indexed="10"/>
      </top>
      <bottom/>
      <diagonal/>
    </border>
    <border>
      <left style="thick">
        <color indexed="10"/>
      </left>
      <right style="thick">
        <color indexed="10"/>
      </right>
      <top/>
      <bottom/>
      <diagonal/>
    </border>
    <border>
      <left style="thick">
        <color indexed="10"/>
      </left>
      <right style="thick">
        <color indexed="10"/>
      </right>
      <top/>
      <bottom style="thick">
        <color indexed="10"/>
      </bottom>
      <diagonal/>
    </border>
    <border>
      <left style="thick">
        <color indexed="10"/>
      </left>
      <right style="thick">
        <color indexed="10"/>
      </right>
      <top style="thick">
        <color indexed="10"/>
      </top>
      <bottom style="thick">
        <color indexed="1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medium">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4">
    <xf numFmtId="0" fontId="0" fillId="0" borderId="0"/>
    <xf numFmtId="0" fontId="2" fillId="0" borderId="0"/>
    <xf numFmtId="166" fontId="2" fillId="0" borderId="0"/>
    <xf numFmtId="0" fontId="1" fillId="0" borderId="0"/>
  </cellStyleXfs>
  <cellXfs count="230">
    <xf numFmtId="0" fontId="0" fillId="0" borderId="0" xfId="0"/>
    <xf numFmtId="0" fontId="5" fillId="0" borderId="0" xfId="1" applyFont="1" applyProtection="1">
      <protection hidden="1"/>
    </xf>
    <xf numFmtId="0" fontId="5" fillId="0" borderId="1" xfId="1" applyFont="1" applyBorder="1" applyAlignment="1" applyProtection="1">
      <alignment horizontal="center" vertical="top"/>
      <protection locked="0"/>
    </xf>
    <xf numFmtId="164" fontId="5" fillId="0" borderId="0" xfId="1" applyNumberFormat="1" applyFont="1" applyProtection="1">
      <protection hidden="1"/>
    </xf>
    <xf numFmtId="165" fontId="5" fillId="0" borderId="0" xfId="1" applyNumberFormat="1" applyFont="1" applyProtection="1">
      <protection hidden="1"/>
    </xf>
    <xf numFmtId="0" fontId="5" fillId="0" borderId="0" xfId="1" applyFont="1" applyAlignment="1" applyProtection="1">
      <alignment horizontal="left"/>
      <protection hidden="1"/>
    </xf>
    <xf numFmtId="0" fontId="6" fillId="0" borderId="0" xfId="1" applyFont="1" applyAlignment="1" applyProtection="1">
      <alignment horizontal="left"/>
      <protection hidden="1"/>
    </xf>
    <xf numFmtId="165" fontId="6" fillId="0" borderId="0" xfId="1" applyNumberFormat="1" applyFont="1" applyAlignment="1">
      <alignment horizontal="left"/>
    </xf>
    <xf numFmtId="0" fontId="5" fillId="0" borderId="2" xfId="1" applyFont="1" applyBorder="1" applyProtection="1">
      <protection hidden="1"/>
    </xf>
    <xf numFmtId="0" fontId="5" fillId="0" borderId="3" xfId="1" applyFont="1" applyBorder="1" applyProtection="1">
      <protection hidden="1"/>
    </xf>
    <xf numFmtId="0" fontId="5" fillId="0" borderId="0" xfId="1" applyFont="1" applyAlignment="1" applyProtection="1">
      <alignment vertical="top"/>
      <protection hidden="1"/>
    </xf>
    <xf numFmtId="0" fontId="5" fillId="0" borderId="0" xfId="1" applyFont="1" applyAlignment="1" applyProtection="1">
      <alignment wrapText="1"/>
      <protection hidden="1"/>
    </xf>
    <xf numFmtId="0" fontId="5" fillId="0" borderId="0" xfId="1" applyFont="1" applyAlignment="1" applyProtection="1">
      <alignment vertical="center"/>
      <protection hidden="1"/>
    </xf>
    <xf numFmtId="165" fontId="5" fillId="0" borderId="0" xfId="1" applyNumberFormat="1" applyFont="1"/>
    <xf numFmtId="0" fontId="5" fillId="0" borderId="4" xfId="1" applyFont="1" applyBorder="1" applyAlignment="1" applyProtection="1">
      <alignment horizontal="center"/>
      <protection locked="0"/>
    </xf>
    <xf numFmtId="0" fontId="5" fillId="0" borderId="5" xfId="1" applyFont="1" applyBorder="1" applyAlignment="1" applyProtection="1">
      <alignment horizontal="center"/>
      <protection locked="0"/>
    </xf>
    <xf numFmtId="0" fontId="5" fillId="0" borderId="0" xfId="1" applyFont="1" applyAlignment="1" applyProtection="1">
      <alignment vertical="center" wrapText="1"/>
      <protection hidden="1"/>
    </xf>
    <xf numFmtId="165" fontId="5" fillId="0" borderId="0" xfId="1" applyNumberFormat="1" applyFont="1" applyAlignment="1">
      <alignment vertical="center"/>
    </xf>
    <xf numFmtId="165" fontId="6" fillId="0" borderId="0" xfId="1" applyNumberFormat="1" applyFont="1" applyAlignment="1">
      <alignment horizontal="center" vertical="center"/>
    </xf>
    <xf numFmtId="0" fontId="6" fillId="0" borderId="0" xfId="1" applyFont="1" applyAlignment="1">
      <alignment horizontal="center" vertical="center"/>
    </xf>
    <xf numFmtId="0" fontId="6" fillId="0" borderId="0" xfId="1" applyFont="1" applyProtection="1">
      <protection hidden="1"/>
    </xf>
    <xf numFmtId="165" fontId="6" fillId="0" borderId="0" xfId="1" applyNumberFormat="1" applyFont="1" applyAlignment="1">
      <alignment horizontal="right"/>
    </xf>
    <xf numFmtId="0" fontId="5" fillId="0" borderId="6" xfId="1" applyFont="1" applyBorder="1" applyAlignment="1" applyProtection="1">
      <alignment horizontal="center"/>
      <protection locked="0"/>
    </xf>
    <xf numFmtId="165" fontId="5" fillId="0" borderId="0" xfId="1" applyNumberFormat="1" applyFont="1" applyAlignment="1">
      <alignment horizontal="center"/>
    </xf>
    <xf numFmtId="165" fontId="6" fillId="0" borderId="0" xfId="1" applyNumberFormat="1" applyFont="1" applyAlignment="1">
      <alignment horizontal="center"/>
    </xf>
    <xf numFmtId="1" fontId="6" fillId="0" borderId="0" xfId="1" applyNumberFormat="1" applyFont="1" applyAlignment="1">
      <alignment horizontal="center"/>
    </xf>
    <xf numFmtId="0" fontId="6" fillId="0" borderId="0" xfId="1" applyFont="1" applyAlignment="1">
      <alignment horizontal="center"/>
    </xf>
    <xf numFmtId="165" fontId="6" fillId="0" borderId="0" xfId="1" applyNumberFormat="1" applyFont="1" applyProtection="1">
      <protection hidden="1"/>
    </xf>
    <xf numFmtId="167" fontId="5" fillId="0" borderId="0" xfId="2" applyNumberFormat="1" applyFont="1"/>
    <xf numFmtId="0" fontId="5" fillId="0" borderId="7" xfId="1" applyFont="1" applyBorder="1" applyAlignment="1" applyProtection="1">
      <alignment horizontal="center"/>
      <protection locked="0"/>
    </xf>
    <xf numFmtId="167" fontId="6" fillId="0" borderId="0" xfId="2" applyNumberFormat="1" applyFont="1" applyAlignment="1">
      <alignment horizontal="center"/>
    </xf>
    <xf numFmtId="0" fontId="5" fillId="0" borderId="0" xfId="1" applyFont="1"/>
    <xf numFmtId="0" fontId="5" fillId="0" borderId="0" xfId="1" applyFont="1" applyAlignment="1" applyProtection="1">
      <alignment horizontal="center"/>
      <protection hidden="1"/>
    </xf>
    <xf numFmtId="0" fontId="5" fillId="0" borderId="0" xfId="0" applyFont="1"/>
    <xf numFmtId="0" fontId="5" fillId="0" borderId="0" xfId="1" applyFont="1" applyAlignment="1" applyProtection="1">
      <alignment horizontal="right"/>
      <protection hidden="1"/>
    </xf>
    <xf numFmtId="165" fontId="5" fillId="0" borderId="0" xfId="1" applyNumberFormat="1" applyFont="1" applyAlignment="1">
      <alignment horizontal="right"/>
    </xf>
    <xf numFmtId="0" fontId="5" fillId="0" borderId="0" xfId="1" applyFont="1" applyAlignment="1" applyProtection="1">
      <alignment horizontal="left" vertical="top" wrapText="1"/>
      <protection hidden="1"/>
    </xf>
    <xf numFmtId="0" fontId="5" fillId="0" borderId="0" xfId="1" applyFont="1" applyAlignment="1" applyProtection="1">
      <alignment horizontal="left" wrapText="1"/>
      <protection hidden="1"/>
    </xf>
    <xf numFmtId="1" fontId="6" fillId="0" borderId="0" xfId="1" applyNumberFormat="1" applyFont="1" applyAlignment="1" applyProtection="1">
      <alignment horizontal="center"/>
      <protection hidden="1"/>
    </xf>
    <xf numFmtId="0" fontId="7" fillId="16" borderId="0" xfId="0" applyFont="1" applyFill="1"/>
    <xf numFmtId="0" fontId="7" fillId="0" borderId="0" xfId="0" applyFont="1"/>
    <xf numFmtId="0" fontId="9" fillId="0" borderId="8" xfId="1" applyFont="1" applyBorder="1" applyAlignment="1" applyProtection="1">
      <alignment horizontal="center" vertical="top"/>
      <protection locked="0"/>
    </xf>
    <xf numFmtId="0" fontId="9" fillId="0" borderId="0" xfId="1" applyFont="1" applyProtection="1">
      <protection hidden="1"/>
    </xf>
    <xf numFmtId="164" fontId="9" fillId="3" borderId="16" xfId="1" applyNumberFormat="1" applyFont="1" applyFill="1" applyBorder="1" applyProtection="1">
      <protection hidden="1"/>
    </xf>
    <xf numFmtId="0" fontId="9" fillId="3" borderId="15" xfId="1" applyFont="1" applyFill="1" applyBorder="1" applyProtection="1">
      <protection hidden="1"/>
    </xf>
    <xf numFmtId="0" fontId="9" fillId="3" borderId="0" xfId="1" applyFont="1" applyFill="1" applyProtection="1">
      <protection hidden="1"/>
    </xf>
    <xf numFmtId="165" fontId="9" fillId="3" borderId="0" xfId="1" applyNumberFormat="1" applyFont="1" applyFill="1" applyProtection="1">
      <protection hidden="1"/>
    </xf>
    <xf numFmtId="0" fontId="9" fillId="4" borderId="15" xfId="1" applyFont="1" applyFill="1" applyBorder="1" applyAlignment="1" applyProtection="1">
      <alignment horizontal="left"/>
      <protection hidden="1"/>
    </xf>
    <xf numFmtId="0" fontId="9" fillId="4" borderId="0" xfId="1" applyFont="1" applyFill="1" applyAlignment="1" applyProtection="1">
      <alignment horizontal="left"/>
      <protection hidden="1"/>
    </xf>
    <xf numFmtId="0" fontId="7" fillId="4" borderId="16" xfId="1" applyFont="1" applyFill="1" applyBorder="1" applyAlignment="1" applyProtection="1">
      <alignment horizontal="left"/>
      <protection hidden="1"/>
    </xf>
    <xf numFmtId="0" fontId="8" fillId="5" borderId="15" xfId="1" applyFont="1" applyFill="1" applyBorder="1" applyAlignment="1" applyProtection="1">
      <alignment horizontal="left"/>
      <protection hidden="1"/>
    </xf>
    <xf numFmtId="0" fontId="8" fillId="5" borderId="0" xfId="1" applyFont="1" applyFill="1" applyAlignment="1" applyProtection="1">
      <alignment horizontal="left"/>
      <protection hidden="1"/>
    </xf>
    <xf numFmtId="165" fontId="8" fillId="5" borderId="0" xfId="1" applyNumberFormat="1" applyFont="1" applyFill="1" applyAlignment="1">
      <alignment horizontal="left"/>
    </xf>
    <xf numFmtId="165" fontId="8" fillId="5" borderId="16" xfId="1" applyNumberFormat="1" applyFont="1" applyFill="1" applyBorder="1" applyAlignment="1">
      <alignment horizontal="left"/>
    </xf>
    <xf numFmtId="0" fontId="9" fillId="6" borderId="15" xfId="1" applyFont="1" applyFill="1" applyBorder="1" applyAlignment="1" applyProtection="1">
      <alignment vertical="top"/>
      <protection hidden="1"/>
    </xf>
    <xf numFmtId="0" fontId="9" fillId="6" borderId="0" xfId="1" applyFont="1" applyFill="1" applyAlignment="1" applyProtection="1">
      <alignment wrapText="1"/>
      <protection hidden="1"/>
    </xf>
    <xf numFmtId="0" fontId="9" fillId="6" borderId="0" xfId="1" applyFont="1" applyFill="1" applyProtection="1">
      <protection hidden="1"/>
    </xf>
    <xf numFmtId="165" fontId="9" fillId="6" borderId="0" xfId="1" applyNumberFormat="1" applyFont="1" applyFill="1"/>
    <xf numFmtId="0" fontId="9" fillId="6" borderId="9" xfId="1" applyFont="1" applyFill="1" applyBorder="1" applyAlignment="1" applyProtection="1">
      <alignment horizontal="center"/>
      <protection locked="0"/>
    </xf>
    <xf numFmtId="0" fontId="9" fillId="6" borderId="10" xfId="1" applyFont="1" applyFill="1" applyBorder="1" applyAlignment="1" applyProtection="1">
      <alignment horizontal="center"/>
      <protection locked="0"/>
    </xf>
    <xf numFmtId="0" fontId="9" fillId="6" borderId="15" xfId="1" applyFont="1" applyFill="1" applyBorder="1" applyAlignment="1" applyProtection="1">
      <alignment vertical="center"/>
      <protection hidden="1"/>
    </xf>
    <xf numFmtId="0" fontId="9" fillId="6" borderId="0" xfId="1" applyFont="1" applyFill="1" applyAlignment="1" applyProtection="1">
      <alignment vertical="center" wrapText="1"/>
      <protection hidden="1"/>
    </xf>
    <xf numFmtId="0" fontId="9" fillId="6" borderId="0" xfId="1" applyFont="1" applyFill="1" applyAlignment="1" applyProtection="1">
      <alignment vertical="center"/>
      <protection hidden="1"/>
    </xf>
    <xf numFmtId="0" fontId="9" fillId="6" borderId="10" xfId="1" applyFont="1" applyFill="1" applyBorder="1" applyAlignment="1" applyProtection="1">
      <alignment horizontal="center" vertical="center"/>
      <protection locked="0"/>
    </xf>
    <xf numFmtId="0" fontId="9" fillId="6" borderId="15" xfId="1" applyFont="1" applyFill="1" applyBorder="1" applyProtection="1">
      <protection hidden="1"/>
    </xf>
    <xf numFmtId="0" fontId="9" fillId="6" borderId="11" xfId="1" applyFont="1" applyFill="1" applyBorder="1" applyAlignment="1" applyProtection="1">
      <alignment horizontal="center" vertical="center"/>
      <protection locked="0"/>
    </xf>
    <xf numFmtId="0" fontId="9" fillId="6" borderId="0" xfId="1" applyFont="1" applyFill="1" applyAlignment="1" applyProtection="1">
      <alignment vertical="top"/>
      <protection hidden="1"/>
    </xf>
    <xf numFmtId="165" fontId="9" fillId="6" borderId="0" xfId="1" applyNumberFormat="1" applyFont="1" applyFill="1" applyAlignment="1">
      <alignment vertical="center"/>
    </xf>
    <xf numFmtId="165" fontId="9" fillId="6" borderId="16" xfId="1" applyNumberFormat="1" applyFont="1" applyFill="1" applyBorder="1" applyAlignment="1">
      <alignment vertical="center"/>
    </xf>
    <xf numFmtId="165" fontId="8" fillId="6" borderId="16" xfId="1" applyNumberFormat="1" applyFont="1" applyFill="1" applyBorder="1" applyAlignment="1">
      <alignment horizontal="center" vertical="center"/>
    </xf>
    <xf numFmtId="0" fontId="8" fillId="6" borderId="16" xfId="1" applyFont="1" applyFill="1" applyBorder="1" applyAlignment="1">
      <alignment horizontal="center" vertical="center"/>
    </xf>
    <xf numFmtId="0" fontId="8" fillId="7" borderId="15" xfId="1" applyFont="1" applyFill="1" applyBorder="1" applyProtection="1">
      <protection hidden="1"/>
    </xf>
    <xf numFmtId="0" fontId="8" fillId="7" borderId="0" xfId="1" applyFont="1" applyFill="1" applyProtection="1">
      <protection hidden="1"/>
    </xf>
    <xf numFmtId="165" fontId="8" fillId="7" borderId="0" xfId="1" applyNumberFormat="1" applyFont="1" applyFill="1" applyAlignment="1">
      <alignment horizontal="right"/>
    </xf>
    <xf numFmtId="165" fontId="8" fillId="7" borderId="16" xfId="1" applyNumberFormat="1" applyFont="1" applyFill="1" applyBorder="1" applyAlignment="1">
      <alignment horizontal="right"/>
    </xf>
    <xf numFmtId="0" fontId="9" fillId="8" borderId="15" xfId="1" applyFont="1" applyFill="1" applyBorder="1" applyProtection="1">
      <protection hidden="1"/>
    </xf>
    <xf numFmtId="0" fontId="9" fillId="8" borderId="0" xfId="1" applyFont="1" applyFill="1" applyProtection="1">
      <protection hidden="1"/>
    </xf>
    <xf numFmtId="165" fontId="9" fillId="8" borderId="0" xfId="1" applyNumberFormat="1" applyFont="1" applyFill="1"/>
    <xf numFmtId="0" fontId="9" fillId="8" borderId="9" xfId="1" applyFont="1" applyFill="1" applyBorder="1" applyAlignment="1" applyProtection="1">
      <alignment horizontal="center"/>
      <protection locked="0"/>
    </xf>
    <xf numFmtId="0" fontId="9" fillId="8" borderId="10" xfId="1" applyFont="1" applyFill="1" applyBorder="1" applyAlignment="1" applyProtection="1">
      <alignment horizontal="center"/>
      <protection locked="0"/>
    </xf>
    <xf numFmtId="0" fontId="9" fillId="8" borderId="11" xfId="1" applyFont="1" applyFill="1" applyBorder="1" applyAlignment="1" applyProtection="1">
      <alignment horizontal="center"/>
      <protection locked="0"/>
    </xf>
    <xf numFmtId="165" fontId="9" fillId="8" borderId="16" xfId="1" applyNumberFormat="1" applyFont="1" applyFill="1" applyBorder="1" applyAlignment="1">
      <alignment horizontal="center"/>
    </xf>
    <xf numFmtId="165" fontId="8" fillId="8" borderId="16" xfId="1" applyNumberFormat="1" applyFont="1" applyFill="1" applyBorder="1" applyAlignment="1">
      <alignment horizontal="center"/>
    </xf>
    <xf numFmtId="1" fontId="8" fillId="8" borderId="16" xfId="1" applyNumberFormat="1" applyFont="1" applyFill="1" applyBorder="1" applyAlignment="1">
      <alignment horizontal="center"/>
    </xf>
    <xf numFmtId="165" fontId="9" fillId="8" borderId="16" xfId="1" applyNumberFormat="1" applyFont="1" applyFill="1" applyBorder="1"/>
    <xf numFmtId="0" fontId="8" fillId="9" borderId="15" xfId="1" applyFont="1" applyFill="1" applyBorder="1" applyProtection="1">
      <protection hidden="1"/>
    </xf>
    <xf numFmtId="0" fontId="8" fillId="9" borderId="0" xfId="1" applyFont="1" applyFill="1" applyProtection="1">
      <protection hidden="1"/>
    </xf>
    <xf numFmtId="165" fontId="8" fillId="9" borderId="0" xfId="1" applyNumberFormat="1" applyFont="1" applyFill="1" applyAlignment="1">
      <alignment horizontal="right"/>
    </xf>
    <xf numFmtId="165" fontId="8" fillId="9" borderId="16" xfId="1" applyNumberFormat="1" applyFont="1" applyFill="1" applyBorder="1" applyAlignment="1">
      <alignment horizontal="right"/>
    </xf>
    <xf numFmtId="0" fontId="9" fillId="10" borderId="15" xfId="1" applyFont="1" applyFill="1" applyBorder="1" applyProtection="1">
      <protection hidden="1"/>
    </xf>
    <xf numFmtId="0" fontId="9" fillId="10" borderId="0" xfId="1" applyFont="1" applyFill="1" applyProtection="1">
      <protection hidden="1"/>
    </xf>
    <xf numFmtId="165" fontId="9" fillId="10" borderId="0" xfId="1" applyNumberFormat="1" applyFont="1" applyFill="1"/>
    <xf numFmtId="0" fontId="9" fillId="10" borderId="9" xfId="1" applyFont="1" applyFill="1" applyBorder="1" applyAlignment="1" applyProtection="1">
      <alignment horizontal="center"/>
      <protection locked="0"/>
    </xf>
    <xf numFmtId="0" fontId="9" fillId="10" borderId="10" xfId="1" applyFont="1" applyFill="1" applyBorder="1" applyAlignment="1" applyProtection="1">
      <alignment horizontal="center"/>
      <protection locked="0"/>
    </xf>
    <xf numFmtId="0" fontId="9" fillId="10" borderId="11" xfId="1" applyFont="1" applyFill="1" applyBorder="1" applyAlignment="1" applyProtection="1">
      <alignment horizontal="center"/>
      <protection locked="0"/>
    </xf>
    <xf numFmtId="165" fontId="9" fillId="10" borderId="16" xfId="1" applyNumberFormat="1" applyFont="1" applyFill="1" applyBorder="1" applyAlignment="1">
      <alignment horizontal="center"/>
    </xf>
    <xf numFmtId="165" fontId="8" fillId="10" borderId="16" xfId="1" applyNumberFormat="1" applyFont="1" applyFill="1" applyBorder="1" applyAlignment="1">
      <alignment horizontal="center"/>
    </xf>
    <xf numFmtId="0" fontId="8" fillId="10" borderId="16" xfId="1" applyFont="1" applyFill="1" applyBorder="1" applyAlignment="1">
      <alignment horizontal="center"/>
    </xf>
    <xf numFmtId="165" fontId="9" fillId="10" borderId="16" xfId="1" applyNumberFormat="1" applyFont="1" applyFill="1" applyBorder="1"/>
    <xf numFmtId="0" fontId="8" fillId="2" borderId="15" xfId="1" applyFont="1" applyFill="1" applyBorder="1" applyProtection="1">
      <protection hidden="1"/>
    </xf>
    <xf numFmtId="0" fontId="8" fillId="2" borderId="0" xfId="1" applyFont="1" applyFill="1" applyProtection="1">
      <protection hidden="1"/>
    </xf>
    <xf numFmtId="165" fontId="8" fillId="2" borderId="0" xfId="1" applyNumberFormat="1" applyFont="1" applyFill="1" applyAlignment="1">
      <alignment horizontal="right"/>
    </xf>
    <xf numFmtId="165" fontId="8" fillId="2" borderId="16" xfId="1" applyNumberFormat="1" applyFont="1" applyFill="1" applyBorder="1" applyProtection="1">
      <protection hidden="1"/>
    </xf>
    <xf numFmtId="0" fontId="9" fillId="11" borderId="15" xfId="1" applyFont="1" applyFill="1" applyBorder="1" applyProtection="1">
      <protection hidden="1"/>
    </xf>
    <xf numFmtId="0" fontId="9" fillId="11" borderId="0" xfId="1" applyFont="1" applyFill="1" applyProtection="1">
      <protection hidden="1"/>
    </xf>
    <xf numFmtId="167" fontId="9" fillId="11" borderId="0" xfId="2" applyNumberFormat="1" applyFont="1" applyFill="1"/>
    <xf numFmtId="0" fontId="9" fillId="11" borderId="8" xfId="1" applyFont="1" applyFill="1" applyBorder="1" applyAlignment="1" applyProtection="1">
      <alignment horizontal="center"/>
      <protection locked="0"/>
    </xf>
    <xf numFmtId="167" fontId="9" fillId="11" borderId="16" xfId="2" applyNumberFormat="1" applyFont="1" applyFill="1" applyBorder="1"/>
    <xf numFmtId="167" fontId="8" fillId="11" borderId="16" xfId="2" applyNumberFormat="1" applyFont="1" applyFill="1" applyBorder="1" applyAlignment="1">
      <alignment horizontal="center"/>
    </xf>
    <xf numFmtId="0" fontId="8" fillId="13" borderId="15" xfId="1" applyFont="1" applyFill="1" applyBorder="1" applyProtection="1">
      <protection hidden="1"/>
    </xf>
    <xf numFmtId="0" fontId="9" fillId="13" borderId="0" xfId="1" applyFont="1" applyFill="1" applyProtection="1">
      <protection hidden="1"/>
    </xf>
    <xf numFmtId="0" fontId="9" fillId="13" borderId="0" xfId="1" applyFont="1" applyFill="1"/>
    <xf numFmtId="0" fontId="9" fillId="13" borderId="16" xfId="1" applyFont="1" applyFill="1" applyBorder="1" applyAlignment="1" applyProtection="1">
      <alignment horizontal="center"/>
      <protection hidden="1"/>
    </xf>
    <xf numFmtId="0" fontId="9" fillId="14" borderId="15" xfId="1" applyFont="1" applyFill="1" applyBorder="1" applyProtection="1">
      <protection hidden="1"/>
    </xf>
    <xf numFmtId="0" fontId="9" fillId="14" borderId="0" xfId="1" applyFont="1" applyFill="1" applyProtection="1">
      <protection hidden="1"/>
    </xf>
    <xf numFmtId="165" fontId="9" fillId="14" borderId="0" xfId="1" applyNumberFormat="1" applyFont="1" applyFill="1" applyAlignment="1">
      <alignment horizontal="right"/>
    </xf>
    <xf numFmtId="165" fontId="9" fillId="14" borderId="16" xfId="1" applyNumberFormat="1" applyFont="1" applyFill="1" applyBorder="1" applyAlignment="1">
      <alignment horizontal="center"/>
    </xf>
    <xf numFmtId="0" fontId="9" fillId="14" borderId="8" xfId="1" applyFont="1" applyFill="1" applyBorder="1" applyAlignment="1" applyProtection="1">
      <alignment horizontal="center"/>
      <protection locked="0"/>
    </xf>
    <xf numFmtId="0" fontId="9" fillId="14" borderId="16" xfId="1" applyFont="1" applyFill="1" applyBorder="1" applyAlignment="1" applyProtection="1">
      <alignment horizontal="center"/>
      <protection hidden="1"/>
    </xf>
    <xf numFmtId="165" fontId="8" fillId="14" borderId="16" xfId="1" applyNumberFormat="1" applyFont="1" applyFill="1" applyBorder="1" applyAlignment="1">
      <alignment horizontal="center"/>
    </xf>
    <xf numFmtId="0" fontId="9" fillId="14" borderId="16" xfId="1" applyFont="1" applyFill="1" applyBorder="1" applyProtection="1">
      <protection hidden="1"/>
    </xf>
    <xf numFmtId="0" fontId="9" fillId="12" borderId="0" xfId="1" applyFont="1" applyFill="1" applyAlignment="1" applyProtection="1">
      <alignment horizontal="left" wrapText="1"/>
      <protection hidden="1"/>
    </xf>
    <xf numFmtId="0" fontId="9" fillId="12" borderId="0" xfId="1" applyFont="1" applyFill="1" applyAlignment="1">
      <alignment horizontal="left" wrapText="1"/>
    </xf>
    <xf numFmtId="0" fontId="9" fillId="12" borderId="16" xfId="1" applyFont="1" applyFill="1" applyBorder="1" applyAlignment="1" applyProtection="1">
      <alignment wrapText="1"/>
      <protection hidden="1"/>
    </xf>
    <xf numFmtId="0" fontId="9" fillId="15" borderId="15" xfId="1" applyFont="1" applyFill="1" applyBorder="1" applyAlignment="1" applyProtection="1">
      <alignment horizontal="left" vertical="top" wrapText="1"/>
      <protection hidden="1"/>
    </xf>
    <xf numFmtId="0" fontId="9" fillId="15" borderId="0" xfId="1" applyFont="1" applyFill="1" applyAlignment="1" applyProtection="1">
      <alignment horizontal="left" wrapText="1"/>
      <protection hidden="1"/>
    </xf>
    <xf numFmtId="0" fontId="9" fillId="15" borderId="0" xfId="1" applyFont="1" applyFill="1" applyProtection="1">
      <protection hidden="1"/>
    </xf>
    <xf numFmtId="0" fontId="9" fillId="15" borderId="8" xfId="1" applyFont="1" applyFill="1" applyBorder="1" applyAlignment="1" applyProtection="1">
      <alignment horizontal="center"/>
      <protection locked="0"/>
    </xf>
    <xf numFmtId="0" fontId="9" fillId="15" borderId="15" xfId="1" applyFont="1" applyFill="1" applyBorder="1" applyAlignment="1" applyProtection="1">
      <alignment horizontal="left" wrapText="1"/>
      <protection hidden="1"/>
    </xf>
    <xf numFmtId="0" fontId="9" fillId="15" borderId="0" xfId="1" applyFont="1" applyFill="1" applyAlignment="1" applyProtection="1">
      <alignment horizontal="left" vertical="top" wrapText="1"/>
      <protection hidden="1"/>
    </xf>
    <xf numFmtId="165" fontId="9" fillId="15" borderId="0" xfId="1" applyNumberFormat="1" applyFont="1" applyFill="1"/>
    <xf numFmtId="0" fontId="9" fillId="15" borderId="16" xfId="1" applyFont="1" applyFill="1" applyBorder="1" applyProtection="1">
      <protection hidden="1"/>
    </xf>
    <xf numFmtId="165" fontId="8" fillId="15" borderId="16" xfId="1" applyNumberFormat="1" applyFont="1" applyFill="1" applyBorder="1" applyAlignment="1">
      <alignment horizontal="center"/>
    </xf>
    <xf numFmtId="0" fontId="9" fillId="16" borderId="15" xfId="1" applyFont="1" applyFill="1" applyBorder="1" applyProtection="1">
      <protection hidden="1"/>
    </xf>
    <xf numFmtId="0" fontId="9" fillId="16" borderId="0" xfId="1" applyFont="1" applyFill="1" applyProtection="1">
      <protection hidden="1"/>
    </xf>
    <xf numFmtId="0" fontId="9" fillId="17" borderId="16" xfId="1" applyFont="1" applyFill="1" applyBorder="1" applyProtection="1">
      <protection hidden="1"/>
    </xf>
    <xf numFmtId="1" fontId="8" fillId="17" borderId="16" xfId="1" applyNumberFormat="1" applyFont="1" applyFill="1" applyBorder="1" applyAlignment="1" applyProtection="1">
      <alignment horizontal="center"/>
      <protection hidden="1"/>
    </xf>
    <xf numFmtId="0" fontId="7" fillId="16" borderId="16" xfId="0" applyFont="1" applyFill="1" applyBorder="1"/>
    <xf numFmtId="165" fontId="8" fillId="16" borderId="16" xfId="1" applyNumberFormat="1" applyFont="1" applyFill="1" applyBorder="1" applyProtection="1">
      <protection hidden="1"/>
    </xf>
    <xf numFmtId="0" fontId="9" fillId="16" borderId="17" xfId="1" applyFont="1" applyFill="1" applyBorder="1" applyProtection="1">
      <protection hidden="1"/>
    </xf>
    <xf numFmtId="165" fontId="8" fillId="16" borderId="19" xfId="1" applyNumberFormat="1" applyFont="1" applyFill="1" applyBorder="1" applyProtection="1">
      <protection hidden="1"/>
    </xf>
    <xf numFmtId="0" fontId="10" fillId="0" borderId="0" xfId="3" applyFont="1"/>
    <xf numFmtId="0" fontId="10" fillId="0" borderId="0" xfId="3" applyFont="1" applyAlignment="1" applyProtection="1">
      <alignment vertical="center"/>
      <protection locked="0"/>
    </xf>
    <xf numFmtId="0" fontId="11" fillId="0" borderId="0" xfId="3" applyFont="1" applyAlignment="1" applyProtection="1">
      <alignment vertical="center"/>
      <protection locked="0"/>
    </xf>
    <xf numFmtId="0" fontId="12" fillId="0" borderId="0" xfId="3" applyFont="1" applyAlignment="1" applyProtection="1">
      <alignment vertical="center"/>
      <protection locked="0"/>
    </xf>
    <xf numFmtId="0" fontId="12" fillId="0" borderId="0" xfId="3" applyFont="1" applyProtection="1">
      <protection locked="0"/>
    </xf>
    <xf numFmtId="0" fontId="12" fillId="0" borderId="0" xfId="3" applyFont="1" applyAlignment="1" applyProtection="1">
      <alignment horizontal="left" vertical="center"/>
      <protection locked="0"/>
    </xf>
    <xf numFmtId="0" fontId="12" fillId="0" borderId="0" xfId="3" applyFont="1" applyAlignment="1" applyProtection="1">
      <alignment horizontal="center" vertical="center"/>
      <protection locked="0"/>
    </xf>
    <xf numFmtId="0" fontId="13" fillId="0" borderId="0" xfId="3" applyFont="1"/>
    <xf numFmtId="0" fontId="12" fillId="0" borderId="0" xfId="3" applyFont="1" applyAlignment="1" applyProtection="1">
      <alignment horizontal="center"/>
      <protection locked="0"/>
    </xf>
    <xf numFmtId="0" fontId="14" fillId="0" borderId="0" xfId="3" applyFont="1" applyAlignment="1" applyProtection="1">
      <alignment horizontal="left" vertical="center"/>
      <protection locked="0"/>
    </xf>
    <xf numFmtId="0" fontId="14" fillId="0" borderId="0" xfId="3" applyFont="1" applyAlignment="1" applyProtection="1">
      <alignment horizontal="center" vertical="center"/>
      <protection locked="0"/>
    </xf>
    <xf numFmtId="0" fontId="15" fillId="0" borderId="20" xfId="3" applyFont="1" applyBorder="1" applyAlignment="1" applyProtection="1">
      <alignment vertical="center"/>
      <protection locked="0"/>
    </xf>
    <xf numFmtId="0" fontId="12" fillId="0" borderId="0" xfId="3" applyFont="1"/>
    <xf numFmtId="14" fontId="12" fillId="0" borderId="0" xfId="3" applyNumberFormat="1" applyFont="1" applyAlignment="1" applyProtection="1">
      <alignment horizontal="left"/>
      <protection locked="0"/>
    </xf>
    <xf numFmtId="0" fontId="14" fillId="0" borderId="0" xfId="3" applyFont="1" applyAlignment="1" applyProtection="1">
      <alignment vertical="center"/>
      <protection locked="0"/>
    </xf>
    <xf numFmtId="0" fontId="12" fillId="0" borderId="22" xfId="3" applyFont="1" applyBorder="1" applyAlignment="1" applyProtection="1">
      <alignment horizontal="right"/>
      <protection locked="0"/>
    </xf>
    <xf numFmtId="0" fontId="16" fillId="0" borderId="23" xfId="3" applyFont="1" applyBorder="1" applyAlignment="1" applyProtection="1">
      <alignment horizontal="right"/>
      <protection locked="0"/>
    </xf>
    <xf numFmtId="0" fontId="12" fillId="0" borderId="24" xfId="3" applyFont="1" applyBorder="1" applyAlignment="1" applyProtection="1">
      <alignment horizontal="left"/>
      <protection locked="0"/>
    </xf>
    <xf numFmtId="44" fontId="10" fillId="0" borderId="0" xfId="3" applyNumberFormat="1" applyFont="1" applyAlignment="1">
      <alignment horizontal="right"/>
    </xf>
    <xf numFmtId="1" fontId="10" fillId="0" borderId="0" xfId="3" applyNumberFormat="1" applyFont="1" applyAlignment="1" applyProtection="1">
      <alignment horizontal="center"/>
      <protection locked="0"/>
    </xf>
    <xf numFmtId="44" fontId="10" fillId="0" borderId="0" xfId="3" applyNumberFormat="1" applyFont="1" applyAlignment="1" applyProtection="1">
      <alignment horizontal="right"/>
      <protection locked="0"/>
    </xf>
    <xf numFmtId="44" fontId="10" fillId="0" borderId="25" xfId="3" applyNumberFormat="1" applyFont="1" applyBorder="1" applyAlignment="1">
      <alignment horizontal="right"/>
    </xf>
    <xf numFmtId="0" fontId="17" fillId="0" borderId="0" xfId="3" applyFont="1" applyProtection="1">
      <protection locked="0"/>
    </xf>
    <xf numFmtId="168" fontId="12" fillId="0" borderId="0" xfId="3" applyNumberFormat="1" applyFont="1" applyAlignment="1" applyProtection="1">
      <alignment horizontal="left"/>
      <protection locked="0"/>
    </xf>
    <xf numFmtId="1" fontId="18" fillId="0" borderId="0" xfId="3" applyNumberFormat="1" applyFont="1" applyAlignment="1" applyProtection="1">
      <alignment horizontal="center"/>
      <protection locked="0"/>
    </xf>
    <xf numFmtId="0" fontId="17" fillId="0" borderId="26" xfId="3" applyFont="1" applyBorder="1" applyAlignment="1" applyProtection="1">
      <alignment horizontal="right" wrapText="1"/>
      <protection locked="0"/>
    </xf>
    <xf numFmtId="0" fontId="17" fillId="0" borderId="0" xfId="3" applyFont="1" applyAlignment="1" applyProtection="1">
      <alignment horizontal="right" wrapText="1"/>
      <protection locked="0"/>
    </xf>
    <xf numFmtId="0" fontId="14" fillId="0" borderId="0" xfId="3" applyFont="1" applyAlignment="1" applyProtection="1">
      <alignment horizontal="right" vertical="center" wrapText="1"/>
      <protection locked="0"/>
    </xf>
    <xf numFmtId="4" fontId="14" fillId="0" borderId="0" xfId="3" applyNumberFormat="1" applyFont="1" applyAlignment="1" applyProtection="1">
      <alignment horizontal="center" vertical="center" wrapText="1"/>
      <protection locked="0"/>
    </xf>
    <xf numFmtId="0" fontId="14" fillId="0" borderId="25" xfId="3" applyFont="1" applyBorder="1" applyAlignment="1">
      <alignment horizontal="right" vertical="center" wrapText="1"/>
    </xf>
    <xf numFmtId="9" fontId="12" fillId="0" borderId="24" xfId="3" applyNumberFormat="1" applyFont="1" applyBorder="1" applyAlignment="1" applyProtection="1">
      <alignment vertical="center" wrapText="1"/>
      <protection locked="0"/>
    </xf>
    <xf numFmtId="0" fontId="12" fillId="0" borderId="0" xfId="3" applyFont="1" applyAlignment="1" applyProtection="1">
      <alignment horizontal="center" vertical="center" wrapText="1"/>
      <protection locked="0"/>
    </xf>
    <xf numFmtId="0" fontId="12" fillId="0" borderId="0" xfId="3" applyFont="1" applyAlignment="1" applyProtection="1">
      <alignment horizontal="right" vertical="center" wrapText="1"/>
      <protection locked="0"/>
    </xf>
    <xf numFmtId="4" fontId="12" fillId="0" borderId="0" xfId="3" applyNumberFormat="1" applyFont="1" applyAlignment="1" applyProtection="1">
      <alignment horizontal="center" vertical="center" wrapText="1"/>
      <protection locked="0"/>
    </xf>
    <xf numFmtId="0" fontId="12" fillId="0" borderId="25" xfId="3" applyFont="1" applyBorder="1" applyAlignment="1">
      <alignment horizontal="right" vertical="center" wrapText="1"/>
    </xf>
    <xf numFmtId="0" fontId="14" fillId="0" borderId="27" xfId="3" applyFont="1" applyBorder="1" applyAlignment="1" applyProtection="1">
      <alignment vertical="center" wrapText="1"/>
      <protection locked="0"/>
    </xf>
    <xf numFmtId="0" fontId="12" fillId="0" borderId="28" xfId="3" applyFont="1" applyBorder="1" applyAlignment="1" applyProtection="1">
      <alignment horizontal="right"/>
      <protection locked="0"/>
    </xf>
    <xf numFmtId="44" fontId="12" fillId="0" borderId="28" xfId="3" applyNumberFormat="1" applyFont="1" applyBorder="1" applyAlignment="1" applyProtection="1">
      <alignment horizontal="right"/>
      <protection locked="0"/>
    </xf>
    <xf numFmtId="0" fontId="12" fillId="0" borderId="28" xfId="3" applyFont="1" applyBorder="1" applyProtection="1">
      <protection locked="0"/>
    </xf>
    <xf numFmtId="44" fontId="15" fillId="18" borderId="29" xfId="3" applyNumberFormat="1" applyFont="1" applyFill="1" applyBorder="1" applyAlignment="1">
      <alignment horizontal="right" vertical="center" wrapText="1"/>
    </xf>
    <xf numFmtId="0" fontId="12" fillId="0" borderId="0" xfId="3" applyFont="1" applyAlignment="1">
      <alignment vertical="center"/>
    </xf>
    <xf numFmtId="0" fontId="14" fillId="0" borderId="0" xfId="3" applyFont="1" applyAlignment="1" applyProtection="1">
      <alignment horizontal="left" vertical="center" indent="15"/>
      <protection locked="0"/>
    </xf>
    <xf numFmtId="0" fontId="15" fillId="0" borderId="21" xfId="3" applyFont="1" applyBorder="1" applyProtection="1">
      <protection locked="0"/>
    </xf>
    <xf numFmtId="0" fontId="19" fillId="0" borderId="23" xfId="3" applyFont="1" applyBorder="1" applyAlignment="1" applyProtection="1">
      <alignment horizontal="right"/>
      <protection locked="0"/>
    </xf>
    <xf numFmtId="0" fontId="19" fillId="0" borderId="23" xfId="3" applyFont="1" applyBorder="1" applyAlignment="1" applyProtection="1">
      <alignment horizontal="center"/>
      <protection locked="0"/>
    </xf>
    <xf numFmtId="0" fontId="20" fillId="18" borderId="30" xfId="3" applyFont="1" applyFill="1" applyBorder="1" applyAlignment="1" applyProtection="1">
      <alignment horizontal="right"/>
      <protection locked="0"/>
    </xf>
    <xf numFmtId="0" fontId="22" fillId="0" borderId="24" xfId="3" applyFont="1" applyBorder="1" applyAlignment="1" applyProtection="1">
      <alignment horizontal="right" vertical="center" wrapText="1"/>
      <protection locked="0"/>
    </xf>
    <xf numFmtId="0" fontId="22" fillId="0" borderId="0" xfId="3" applyFont="1" applyAlignment="1" applyProtection="1">
      <alignment horizontal="right" vertical="center" wrapText="1"/>
      <protection locked="0"/>
    </xf>
    <xf numFmtId="0" fontId="6" fillId="0" borderId="0" xfId="1" applyFont="1" applyAlignment="1" applyProtection="1">
      <alignment horizontal="left" wrapText="1"/>
      <protection hidden="1"/>
    </xf>
    <xf numFmtId="0" fontId="5" fillId="0" borderId="0" xfId="1" applyFont="1" applyAlignment="1" applyProtection="1">
      <alignment horizontal="left" wrapText="1"/>
      <protection hidden="1"/>
    </xf>
    <xf numFmtId="0" fontId="5" fillId="0" borderId="0" xfId="1" applyFont="1" applyAlignment="1">
      <alignment horizontal="left" wrapText="1"/>
    </xf>
    <xf numFmtId="0" fontId="5" fillId="0" borderId="0" xfId="1" applyFont="1" applyAlignment="1" applyProtection="1">
      <alignment horizontal="right"/>
      <protection hidden="1"/>
    </xf>
    <xf numFmtId="0" fontId="6" fillId="0" borderId="0" xfId="1" applyFont="1" applyAlignment="1" applyProtection="1">
      <alignment horizontal="right"/>
      <protection hidden="1"/>
    </xf>
    <xf numFmtId="165" fontId="6" fillId="0" borderId="0" xfId="1" applyNumberFormat="1" applyFont="1" applyAlignment="1">
      <alignment horizontal="right"/>
    </xf>
    <xf numFmtId="0" fontId="6" fillId="0" borderId="0" xfId="1" applyFont="1" applyAlignment="1" applyProtection="1">
      <alignment horizontal="left" vertical="top" wrapText="1"/>
      <protection hidden="1"/>
    </xf>
    <xf numFmtId="0" fontId="6" fillId="0" borderId="0" xfId="1" applyFont="1" applyAlignment="1" applyProtection="1">
      <alignment horizontal="left"/>
      <protection hidden="1"/>
    </xf>
    <xf numFmtId="165" fontId="6" fillId="0" borderId="0" xfId="1" applyNumberFormat="1" applyFont="1" applyAlignment="1">
      <alignment horizontal="right" vertical="center"/>
    </xf>
    <xf numFmtId="0" fontId="5" fillId="0" borderId="0" xfId="1" applyFont="1" applyAlignment="1" applyProtection="1">
      <alignment horizontal="left" vertical="top" wrapText="1"/>
      <protection hidden="1"/>
    </xf>
    <xf numFmtId="0" fontId="5" fillId="0" borderId="0" xfId="1" applyFont="1" applyAlignment="1" applyProtection="1">
      <alignment horizontal="left" vertical="top"/>
      <protection hidden="1"/>
    </xf>
    <xf numFmtId="0" fontId="8" fillId="12" borderId="15" xfId="1" applyFont="1" applyFill="1" applyBorder="1" applyAlignment="1" applyProtection="1">
      <alignment horizontal="left" wrapText="1"/>
      <protection hidden="1"/>
    </xf>
    <xf numFmtId="0" fontId="8" fillId="12" borderId="0" xfId="1" applyFont="1" applyFill="1" applyAlignment="1" applyProtection="1">
      <alignment horizontal="left" wrapText="1"/>
      <protection hidden="1"/>
    </xf>
    <xf numFmtId="0" fontId="8" fillId="3" borderId="12" xfId="1" applyFont="1" applyFill="1" applyBorder="1" applyAlignment="1" applyProtection="1">
      <alignment horizontal="left" vertical="top" wrapText="1"/>
      <protection hidden="1"/>
    </xf>
    <xf numFmtId="0" fontId="8" fillId="3" borderId="13" xfId="1" applyFont="1" applyFill="1" applyBorder="1" applyAlignment="1" applyProtection="1">
      <alignment horizontal="left" vertical="top" wrapText="1"/>
      <protection hidden="1"/>
    </xf>
    <xf numFmtId="0" fontId="8" fillId="3" borderId="14" xfId="1" applyFont="1" applyFill="1" applyBorder="1" applyAlignment="1" applyProtection="1">
      <alignment horizontal="left" vertical="top" wrapText="1"/>
      <protection hidden="1"/>
    </xf>
    <xf numFmtId="0" fontId="8" fillId="3" borderId="15" xfId="1" applyFont="1" applyFill="1" applyBorder="1" applyAlignment="1" applyProtection="1">
      <alignment horizontal="left" vertical="top" wrapText="1"/>
      <protection hidden="1"/>
    </xf>
    <xf numFmtId="0" fontId="8" fillId="3" borderId="0" xfId="1" applyFont="1" applyFill="1" applyAlignment="1" applyProtection="1">
      <alignment horizontal="left" vertical="top" wrapText="1"/>
      <protection hidden="1"/>
    </xf>
    <xf numFmtId="0" fontId="8" fillId="3" borderId="16" xfId="1" applyFont="1" applyFill="1" applyBorder="1" applyAlignment="1" applyProtection="1">
      <alignment horizontal="left" vertical="top" wrapText="1"/>
      <protection hidden="1"/>
    </xf>
    <xf numFmtId="0" fontId="8" fillId="0" borderId="15" xfId="1" applyFont="1" applyBorder="1" applyAlignment="1" applyProtection="1">
      <alignment horizontal="left"/>
      <protection hidden="1"/>
    </xf>
    <xf numFmtId="0" fontId="8" fillId="0" borderId="0" xfId="1" applyFont="1" applyAlignment="1" applyProtection="1">
      <alignment horizontal="left"/>
      <protection hidden="1"/>
    </xf>
    <xf numFmtId="165" fontId="8" fillId="6" borderId="0" xfId="1" applyNumberFormat="1" applyFont="1" applyFill="1" applyAlignment="1">
      <alignment horizontal="right" vertical="center"/>
    </xf>
    <xf numFmtId="0" fontId="8" fillId="6" borderId="0" xfId="1" applyFont="1" applyFill="1" applyAlignment="1" applyProtection="1">
      <alignment horizontal="right"/>
      <protection hidden="1"/>
    </xf>
    <xf numFmtId="0" fontId="8" fillId="8" borderId="0" xfId="1" applyFont="1" applyFill="1" applyAlignment="1" applyProtection="1">
      <alignment horizontal="right"/>
      <protection hidden="1"/>
    </xf>
    <xf numFmtId="165" fontId="8" fillId="10" borderId="0" xfId="1" applyNumberFormat="1" applyFont="1" applyFill="1" applyAlignment="1">
      <alignment horizontal="right"/>
    </xf>
    <xf numFmtId="0" fontId="8" fillId="11" borderId="0" xfId="1" applyFont="1" applyFill="1" applyAlignment="1" applyProtection="1">
      <alignment horizontal="right"/>
      <protection hidden="1"/>
    </xf>
    <xf numFmtId="0" fontId="9" fillId="14" borderId="0" xfId="1" applyFont="1" applyFill="1" applyAlignment="1" applyProtection="1">
      <alignment horizontal="right"/>
      <protection hidden="1"/>
    </xf>
    <xf numFmtId="0" fontId="8" fillId="14" borderId="0" xfId="1" applyFont="1" applyFill="1" applyAlignment="1" applyProtection="1">
      <alignment horizontal="right"/>
      <protection hidden="1"/>
    </xf>
    <xf numFmtId="0" fontId="8" fillId="16" borderId="18" xfId="1" applyFont="1" applyFill="1" applyBorder="1" applyAlignment="1" applyProtection="1">
      <alignment horizontal="right"/>
      <protection hidden="1"/>
    </xf>
    <xf numFmtId="0" fontId="9" fillId="15" borderId="0" xfId="1" applyFont="1" applyFill="1" applyAlignment="1" applyProtection="1">
      <alignment horizontal="right"/>
      <protection hidden="1"/>
    </xf>
    <xf numFmtId="0" fontId="8" fillId="15" borderId="0" xfId="1" applyFont="1" applyFill="1" applyAlignment="1" applyProtection="1">
      <alignment horizontal="right"/>
      <protection hidden="1"/>
    </xf>
    <xf numFmtId="0" fontId="8" fillId="16" borderId="0" xfId="1" applyFont="1" applyFill="1" applyAlignment="1" applyProtection="1">
      <alignment horizontal="right"/>
      <protection hidden="1"/>
    </xf>
    <xf numFmtId="0" fontId="9" fillId="16" borderId="15" xfId="1" applyFont="1" applyFill="1" applyBorder="1" applyAlignment="1" applyProtection="1">
      <alignment horizontal="left" vertical="top" wrapText="1"/>
      <protection hidden="1"/>
    </xf>
    <xf numFmtId="0" fontId="9" fillId="16" borderId="15" xfId="1" applyFont="1" applyFill="1" applyBorder="1" applyAlignment="1" applyProtection="1">
      <alignment horizontal="left" vertical="top"/>
      <protection hidden="1"/>
    </xf>
    <xf numFmtId="0" fontId="12" fillId="0" borderId="0" xfId="3" applyFont="1" applyAlignment="1">
      <alignment horizontal="left" vertical="top" wrapText="1"/>
    </xf>
    <xf numFmtId="0" fontId="14" fillId="0" borderId="28" xfId="3" applyFont="1" applyBorder="1" applyAlignment="1" applyProtection="1">
      <alignment horizontal="left" vertical="center"/>
      <protection locked="0"/>
    </xf>
    <xf numFmtId="0" fontId="12" fillId="0" borderId="28" xfId="3" applyFont="1" applyBorder="1" applyAlignment="1">
      <alignment horizontal="left" vertical="center"/>
    </xf>
    <xf numFmtId="0" fontId="12" fillId="0" borderId="0" xfId="3" applyFont="1" applyAlignment="1" applyProtection="1">
      <alignment horizontal="left"/>
      <protection locked="0"/>
    </xf>
    <xf numFmtId="0" fontId="21" fillId="0" borderId="0" xfId="3" applyFont="1" applyAlignment="1" applyProtection="1">
      <alignment horizontal="left"/>
      <protection locked="0"/>
    </xf>
    <xf numFmtId="0" fontId="21" fillId="0" borderId="0" xfId="3" applyFont="1" applyAlignment="1" applyProtection="1">
      <alignment horizontal="left" wrapText="1"/>
      <protection locked="0"/>
    </xf>
    <xf numFmtId="168" fontId="12" fillId="0" borderId="0" xfId="3" applyNumberFormat="1" applyFont="1" applyAlignment="1" applyProtection="1">
      <alignment horizontal="left"/>
      <protection locked="0"/>
    </xf>
  </cellXfs>
  <cellStyles count="4">
    <cellStyle name="Excel Built-in Normal" xfId="1" xr:uid="{00000000-0005-0000-0000-000000000000}"/>
    <cellStyle name="Standard" xfId="0" builtinId="0"/>
    <cellStyle name="Standard 2" xfId="3" xr:uid="{00000000-0005-0000-0000-000002000000}"/>
    <cellStyle name="Währung" xfId="2" builtin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D320"/>
      <rgbColor rgb="00FF00FF"/>
      <rgbColor rgb="0000FFFF"/>
      <rgbColor rgb="00800000"/>
      <rgbColor rgb="00008000"/>
      <rgbColor rgb="00000080"/>
      <rgbColor rgb="00808000"/>
      <rgbColor rgb="00800080"/>
      <rgbColor rgb="00008080"/>
      <rgbColor rgb="00CCCCCC"/>
      <rgbColor rgb="00808080"/>
      <rgbColor rgb="008EA9DB"/>
      <rgbColor rgb="00993366"/>
      <rgbColor rgb="00E2F0D9"/>
      <rgbColor rgb="00DAE3F3"/>
      <rgbColor rgb="00660066"/>
      <rgbColor rgb="00FF8080"/>
      <rgbColor rgb="000066CC"/>
      <rgbColor rgb="00BDD7EE"/>
      <rgbColor rgb="00000080"/>
      <rgbColor rgb="00FF00FF"/>
      <rgbColor rgb="00FFFF00"/>
      <rgbColor rgb="0000FFFF"/>
      <rgbColor rgb="00800080"/>
      <rgbColor rgb="00800000"/>
      <rgbColor rgb="00008080"/>
      <rgbColor rgb="000000FF"/>
      <rgbColor rgb="0000CCFF"/>
      <rgbColor rgb="00C0E399"/>
      <rgbColor rgb="00E2F5D7"/>
      <rgbColor rgb="00FFE699"/>
      <rgbColor rgb="00A9D18E"/>
      <rgbColor rgb="00FFA7A7"/>
      <rgbColor rgb="00CC99FF"/>
      <rgbColor rgb="00FFD966"/>
      <rgbColor rgb="002E75B6"/>
      <rgbColor rgb="0033CCCC"/>
      <rgbColor rgb="0092D050"/>
      <rgbColor rgb="00FFC000"/>
      <rgbColor rgb="00FF9900"/>
      <rgbColor rgb="00FF6600"/>
      <rgbColor rgb="00666699"/>
      <rgbColor rgb="008FAAD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581025</xdr:colOff>
      <xdr:row>59</xdr:row>
      <xdr:rowOff>68207</xdr:rowOff>
    </xdr:from>
    <xdr:ext cx="1733549" cy="358884"/>
    <xdr:pic>
      <xdr:nvPicPr>
        <xdr:cNvPr id="3" name="Bild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81025" y="15381094"/>
          <a:ext cx="1733549" cy="358884"/>
        </a:xfrm>
        <a:prstGeom prst="rect">
          <a:avLst/>
        </a:prstGeom>
        <a:noFill/>
        <a:ln>
          <a:noFill/>
        </a:ln>
      </xdr:spPr>
    </xdr:pic>
    <xdr:clientData/>
  </xdr:oneCellAnchor>
  <xdr:twoCellAnchor>
    <xdr:from>
      <xdr:col>4</xdr:col>
      <xdr:colOff>236220</xdr:colOff>
      <xdr:row>0</xdr:row>
      <xdr:rowOff>85641</xdr:rowOff>
    </xdr:from>
    <xdr:to>
      <xdr:col>6</xdr:col>
      <xdr:colOff>1078231</xdr:colOff>
      <xdr:row>7</xdr:row>
      <xdr:rowOff>231913</xdr:rowOff>
    </xdr:to>
    <xdr:grpSp>
      <xdr:nvGrpSpPr>
        <xdr:cNvPr id="17" name="officeArt object" descr="Gruppieren">
          <a:extLst>
            <a:ext uri="{FF2B5EF4-FFF2-40B4-BE49-F238E27FC236}">
              <a16:creationId xmlns:a16="http://schemas.microsoft.com/office/drawing/2014/main" id="{00000000-0008-0000-0200-000011000000}"/>
            </a:ext>
          </a:extLst>
        </xdr:cNvPr>
        <xdr:cNvGrpSpPr/>
      </xdr:nvGrpSpPr>
      <xdr:grpSpPr>
        <a:xfrm>
          <a:off x="5649733" y="85641"/>
          <a:ext cx="2452150" cy="1816046"/>
          <a:chOff x="0" y="15842"/>
          <a:chExt cx="2419968" cy="1777262"/>
        </a:xfrm>
      </xdr:grpSpPr>
      <xdr:sp macro="" textlink="">
        <xdr:nvSpPr>
          <xdr:cNvPr id="18" name="Markus Roß…">
            <a:extLst>
              <a:ext uri="{FF2B5EF4-FFF2-40B4-BE49-F238E27FC236}">
                <a16:creationId xmlns:a16="http://schemas.microsoft.com/office/drawing/2014/main" id="{00000000-0008-0000-0200-000012000000}"/>
              </a:ext>
            </a:extLst>
          </xdr:cNvPr>
          <xdr:cNvSpPr txBox="1"/>
        </xdr:nvSpPr>
        <xdr:spPr>
          <a:xfrm>
            <a:off x="606662" y="644596"/>
            <a:ext cx="1813306" cy="1148508"/>
          </a:xfrm>
          <a:prstGeom prst="rect">
            <a:avLst/>
          </a:prstGeom>
          <a:noFill/>
          <a:ln w="12700" cap="flat">
            <a:noFill/>
            <a:miter lim="400000"/>
          </a:ln>
          <a:effectLst/>
        </xdr:spPr>
        <xdr:txBody>
          <a:bodyPr wrap="square" lIns="50800" tIns="50800" rIns="50800" bIns="50800" numCol="1" anchor="t">
            <a:noAutofit/>
          </a:bodyPr>
          <a:lstStyle/>
          <a:p>
            <a:pPr>
              <a:spcAft>
                <a:spcPts val="0"/>
              </a:spcAft>
            </a:pPr>
            <a:r>
              <a:rPr lang="de-DE" sz="800">
                <a:ln>
                  <a:noFill/>
                </a:ln>
                <a:solidFill>
                  <a:srgbClr val="000000"/>
                </a:solidFill>
                <a:effectLst/>
                <a:latin typeface="Lato Bold" panose="020F0502020204030203" pitchFamily="34" charset="0"/>
                <a:ea typeface="Arial Unicode MS"/>
                <a:cs typeface="Arial Unicode MS"/>
              </a:rPr>
              <a:t>Markus Roß</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Leitung Freizeitzentrum</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Lato Regular" panose="020F0502020204030203" pitchFamily="34" charset="0"/>
                <a:cs typeface="Lato Regular" panose="020F0502020204030203" pitchFamily="34" charset="0"/>
              </a:rPr>
              <a:t> </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Lutzensägmühle 14-21</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71540 Murrhardt</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Telefon 07192 933 4844</a:t>
            </a:r>
            <a:endParaRPr lang="de-DE" sz="1100">
              <a:ln>
                <a:noFill/>
              </a:ln>
              <a:solidFill>
                <a:srgbClr val="000000"/>
              </a:solidFill>
              <a:effectLst/>
              <a:latin typeface="Helvetica Neue"/>
              <a:ea typeface="Arial Unicode MS"/>
              <a:cs typeface="Arial Unicode MS"/>
            </a:endParaRPr>
          </a:p>
          <a:p>
            <a:pPr>
              <a:spcAft>
                <a:spcPts val="0"/>
              </a:spcAft>
            </a:pPr>
            <a:r>
              <a:rPr lang="de-DE" sz="800" u="sng">
                <a:ln>
                  <a:noFill/>
                </a:ln>
                <a:solidFill>
                  <a:srgbClr val="000000"/>
                </a:solidFill>
                <a:effectLst/>
                <a:latin typeface="Helvetica Neue"/>
                <a:ea typeface="Arial Unicode MS"/>
                <a:cs typeface="Arial Unicode MS"/>
              </a:rPr>
              <a:t>freizeitzentrum@ph-v.de</a:t>
            </a:r>
            <a:endParaRPr lang="de-DE" sz="1100">
              <a:ln>
                <a:noFill/>
              </a:ln>
              <a:solidFill>
                <a:srgbClr val="000000"/>
              </a:solidFill>
              <a:effectLst/>
              <a:latin typeface="Helvetica Neue"/>
              <a:ea typeface="Arial Unicode MS"/>
              <a:cs typeface="Arial Unicode MS"/>
            </a:endParaRPr>
          </a:p>
          <a:p>
            <a:pPr>
              <a:spcAft>
                <a:spcPts val="0"/>
              </a:spcAft>
            </a:pPr>
            <a:r>
              <a:rPr lang="de-DE" sz="800">
                <a:ln>
                  <a:noFill/>
                </a:ln>
                <a:solidFill>
                  <a:srgbClr val="000000"/>
                </a:solidFill>
                <a:effectLst/>
                <a:latin typeface="Lato Regular" panose="020F0502020204030203" pitchFamily="34" charset="0"/>
                <a:ea typeface="Arial Unicode MS"/>
                <a:cs typeface="Arial Unicode MS"/>
              </a:rPr>
              <a:t>www.philadelphia-freizeitzentrum.de</a:t>
            </a:r>
            <a:endParaRPr lang="de-DE" sz="1100">
              <a:ln>
                <a:noFill/>
              </a:ln>
              <a:solidFill>
                <a:srgbClr val="000000"/>
              </a:solidFill>
              <a:effectLst/>
              <a:latin typeface="Helvetica Neue"/>
              <a:ea typeface="Arial Unicode MS"/>
              <a:cs typeface="Arial Unicode MS"/>
            </a:endParaRPr>
          </a:p>
        </xdr:txBody>
      </xdr:sp>
      <xdr:pic>
        <xdr:nvPicPr>
          <xdr:cNvPr id="19" name="PhilaV_Logo_Freizeitheim.png">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5842"/>
            <a:ext cx="2175400" cy="423738"/>
          </a:xfrm>
          <a:prstGeom prst="rect">
            <a:avLst/>
          </a:prstGeom>
          <a:ln w="12700" cap="flat">
            <a:noFill/>
            <a:miter lim="400000"/>
          </a:ln>
          <a:effectLst/>
        </xdr:spPr>
      </xdr:pic>
    </xdr:grpSp>
    <xdr:clientData/>
  </xdr:twoCellAnchor>
  <xdr:twoCellAnchor>
    <xdr:from>
      <xdr:col>0</xdr:col>
      <xdr:colOff>0</xdr:colOff>
      <xdr:row>7</xdr:row>
      <xdr:rowOff>65188</xdr:rowOff>
    </xdr:from>
    <xdr:to>
      <xdr:col>1</xdr:col>
      <xdr:colOff>483235</xdr:colOff>
      <xdr:row>9</xdr:row>
      <xdr:rowOff>89318</xdr:rowOff>
    </xdr:to>
    <xdr:sp macro="" textlink="">
      <xdr:nvSpPr>
        <xdr:cNvPr id="23" name="officeArt object" descr="Philadelphia-Verein e.V. Freizeitzentrum…">
          <a:extLst>
            <a:ext uri="{FF2B5EF4-FFF2-40B4-BE49-F238E27FC236}">
              <a16:creationId xmlns:a16="http://schemas.microsoft.com/office/drawing/2014/main" id="{00000000-0008-0000-0200-000017000000}"/>
            </a:ext>
          </a:extLst>
        </xdr:cNvPr>
        <xdr:cNvSpPr txBox="1"/>
      </xdr:nvSpPr>
      <xdr:spPr>
        <a:xfrm>
          <a:off x="0" y="1428321"/>
          <a:ext cx="2811568" cy="413597"/>
        </a:xfrm>
        <a:prstGeom prst="rect">
          <a:avLst/>
        </a:prstGeom>
        <a:noFill/>
        <a:ln w="12700" cap="flat">
          <a:noFill/>
          <a:miter lim="400000"/>
        </a:ln>
        <a:effectLst/>
      </xdr:spPr>
      <xdr:txBody>
        <a:bodyPr wrap="square" lIns="50800" tIns="50800" rIns="50800" bIns="50800" numCol="1" anchor="ctr">
          <a:noAutofit/>
        </a:bodyPr>
        <a:lstStyle/>
        <a:p>
          <a:pPr algn="ctr">
            <a:spcAft>
              <a:spcPts val="0"/>
            </a:spcAft>
          </a:pPr>
          <a:r>
            <a:rPr lang="de-DE" sz="700">
              <a:ln>
                <a:noFill/>
              </a:ln>
              <a:solidFill>
                <a:srgbClr val="000000"/>
              </a:solidFill>
              <a:effectLst/>
              <a:latin typeface="Lato Bold" panose="020F0502020204030203" pitchFamily="34" charset="0"/>
              <a:ea typeface="Arial Unicode MS"/>
              <a:cs typeface="Arial Unicode MS"/>
            </a:rPr>
            <a:t>Philadelphia-Verein e.V. Freizeitzentrum</a:t>
          </a:r>
          <a:endParaRPr lang="de-DE" sz="1200">
            <a:ln>
              <a:noFill/>
            </a:ln>
            <a:solidFill>
              <a:srgbClr val="000000"/>
            </a:solidFill>
            <a:effectLst/>
            <a:latin typeface="Helvetica Neue"/>
            <a:ea typeface="Arial Unicode MS"/>
            <a:cs typeface="Arial Unicode MS"/>
          </a:endParaRPr>
        </a:p>
        <a:p>
          <a:pPr algn="ctr">
            <a:spcAft>
              <a:spcPts val="0"/>
            </a:spcAft>
          </a:pPr>
          <a:r>
            <a:rPr lang="de-DE" sz="700">
              <a:ln>
                <a:noFill/>
              </a:ln>
              <a:solidFill>
                <a:srgbClr val="000000"/>
              </a:solidFill>
              <a:effectLst/>
              <a:latin typeface="Lato Regular" panose="020F0502020204030203" pitchFamily="34" charset="0"/>
              <a:ea typeface="Arial Unicode MS"/>
              <a:cs typeface="Arial Unicode MS"/>
            </a:rPr>
            <a:t>Lutzensägmühle 14-21 |  71540 Murrhardt</a:t>
          </a:r>
          <a:endParaRPr lang="de-DE" sz="1200">
            <a:ln>
              <a:noFill/>
            </a:ln>
            <a:solidFill>
              <a:srgbClr val="000000"/>
            </a:solidFill>
            <a:effectLst/>
            <a:latin typeface="Helvetica Neue"/>
            <a:ea typeface="Arial Unicode MS"/>
            <a:cs typeface="Arial Unicode MS"/>
          </a:endParaRPr>
        </a:p>
      </xdr:txBody>
    </xdr:sp>
    <xdr:clientData/>
  </xdr:twoCellAnchor>
  <xdr:twoCellAnchor editAs="absolute">
    <xdr:from>
      <xdr:col>0</xdr:col>
      <xdr:colOff>59823</xdr:colOff>
      <xdr:row>18</xdr:row>
      <xdr:rowOff>57688</xdr:rowOff>
    </xdr:from>
    <xdr:to>
      <xdr:col>0</xdr:col>
      <xdr:colOff>247783</xdr:colOff>
      <xdr:row>18</xdr:row>
      <xdr:rowOff>250409</xdr:rowOff>
    </xdr:to>
    <xdr:sp macro="" textlink="">
      <xdr:nvSpPr>
        <xdr:cNvPr id="24" name="officeArt object" descr="Quadrat">
          <a:extLst>
            <a:ext uri="{FF2B5EF4-FFF2-40B4-BE49-F238E27FC236}">
              <a16:creationId xmlns:a16="http://schemas.microsoft.com/office/drawing/2014/main" id="{00000000-0008-0000-0200-000018000000}"/>
            </a:ext>
          </a:extLst>
        </xdr:cNvPr>
        <xdr:cNvSpPr>
          <a:spLocks noChangeAspect="1"/>
        </xdr:cNvSpPr>
      </xdr:nvSpPr>
      <xdr:spPr>
        <a:xfrm rot="18900000">
          <a:off x="59823" y="3980331"/>
          <a:ext cx="187960" cy="192721"/>
        </a:xfrm>
        <a:prstGeom prst="rect">
          <a:avLst/>
        </a:prstGeom>
        <a:solidFill>
          <a:srgbClr val="EEBC53"/>
        </a:solidFill>
        <a:ln w="12700" cap="flat">
          <a:noFill/>
          <a:miter lim="400000"/>
        </a:ln>
        <a:effectLst/>
      </xdr:spPr>
      <xdr:txBody>
        <a:bodyPr wrap="none" anchor="t" anchorCtr="0"/>
        <a:lstStyle/>
        <a:p>
          <a:endParaRPr lang="de-DE">
            <a:latin typeface="Lato" panose="020F0502020204030203" pitchFamily="34" charset="0"/>
            <a:ea typeface="Lato" panose="020F0502020204030203" pitchFamily="34" charset="0"/>
            <a:cs typeface="Lato" panose="020F0502020204030203" pitchFamily="34" charset="0"/>
          </a:endParaRPr>
        </a:p>
      </xdr:txBody>
    </xdr:sp>
    <xdr:clientData/>
  </xdr:twoCellAnchor>
  <xdr:twoCellAnchor>
    <xdr:from>
      <xdr:col>0</xdr:col>
      <xdr:colOff>519956</xdr:colOff>
      <xdr:row>10</xdr:row>
      <xdr:rowOff>179294</xdr:rowOff>
    </xdr:from>
    <xdr:to>
      <xdr:col>3</xdr:col>
      <xdr:colOff>62756</xdr:colOff>
      <xdr:row>16</xdr:row>
      <xdr:rowOff>0</xdr:rowOff>
    </xdr:to>
    <xdr:sp macro="" textlink="">
      <xdr:nvSpPr>
        <xdr:cNvPr id="26" name="officeArt object" descr="An…">
          <a:extLst>
            <a:ext uri="{FF2B5EF4-FFF2-40B4-BE49-F238E27FC236}">
              <a16:creationId xmlns:a16="http://schemas.microsoft.com/office/drawing/2014/main" id="{00000000-0008-0000-0200-00001A000000}"/>
            </a:ext>
          </a:extLst>
        </xdr:cNvPr>
        <xdr:cNvSpPr txBox="1"/>
      </xdr:nvSpPr>
      <xdr:spPr>
        <a:xfrm>
          <a:off x="519956" y="2061882"/>
          <a:ext cx="3908612" cy="1272989"/>
        </a:xfrm>
        <a:prstGeom prst="rect">
          <a:avLst/>
        </a:prstGeom>
        <a:noFill/>
        <a:ln w="12700" cap="flat">
          <a:noFill/>
          <a:miter lim="400000"/>
        </a:ln>
        <a:effectLst/>
      </xdr:spPr>
      <xdr:txBody>
        <a:bodyPr wrap="square" lIns="50800" tIns="50800" rIns="50800" bIns="50800" numCol="1" anchor="t">
          <a:noAutofit/>
        </a:bodyPr>
        <a:lstStyle/>
        <a:p>
          <a:pPr>
            <a:spcAft>
              <a:spcPts val="0"/>
            </a:spcAft>
          </a:pPr>
          <a:r>
            <a:rPr lang="de-DE" sz="1600">
              <a:ln>
                <a:noFill/>
              </a:ln>
              <a:solidFill>
                <a:srgbClr val="000000"/>
              </a:solidFill>
              <a:effectLst/>
              <a:latin typeface="Lato Regular" panose="020F0502020204030203" pitchFamily="34" charset="0"/>
              <a:ea typeface="Arial Unicode MS"/>
              <a:cs typeface="Arial Unicode MS"/>
            </a:rPr>
            <a:t>An</a:t>
          </a:r>
        </a:p>
        <a:p>
          <a:pPr>
            <a:spcAft>
              <a:spcPts val="0"/>
            </a:spcAft>
          </a:pPr>
          <a:r>
            <a:rPr lang="de-DE" sz="1600">
              <a:ln>
                <a:noFill/>
              </a:ln>
              <a:solidFill>
                <a:srgbClr val="000000"/>
              </a:solidFill>
              <a:effectLst/>
              <a:latin typeface="Lato Regular" panose="020F0502020204030203" pitchFamily="34" charset="0"/>
              <a:ea typeface="Arial Unicode MS"/>
              <a:cs typeface="Arial Unicode MS"/>
            </a:rPr>
            <a:t>Name</a:t>
          </a:r>
        </a:p>
        <a:p>
          <a:pPr>
            <a:spcAft>
              <a:spcPts val="0"/>
            </a:spcAft>
          </a:pPr>
          <a:r>
            <a:rPr lang="de-DE" sz="1600">
              <a:ln>
                <a:noFill/>
              </a:ln>
              <a:solidFill>
                <a:srgbClr val="000000"/>
              </a:solidFill>
              <a:effectLst/>
              <a:latin typeface="Lato Regular" panose="020F0502020204030203" pitchFamily="34" charset="0"/>
              <a:ea typeface="Arial Unicode MS"/>
              <a:cs typeface="Arial Unicode MS"/>
            </a:rPr>
            <a:t>Strasse</a:t>
          </a:r>
        </a:p>
        <a:p>
          <a:pPr>
            <a:spcAft>
              <a:spcPts val="0"/>
            </a:spcAft>
          </a:pPr>
          <a:r>
            <a:rPr lang="de-DE" sz="1600">
              <a:ln>
                <a:noFill/>
              </a:ln>
              <a:solidFill>
                <a:srgbClr val="000000"/>
              </a:solidFill>
              <a:effectLst/>
              <a:latin typeface="Lato Regular" panose="020F0502020204030203" pitchFamily="34" charset="0"/>
              <a:ea typeface="Arial Unicode MS"/>
              <a:cs typeface="Arial Unicode MS"/>
            </a:rPr>
            <a:t>PLZ</a:t>
          </a:r>
          <a:r>
            <a:rPr lang="de-DE" sz="1600" baseline="0">
              <a:ln>
                <a:noFill/>
              </a:ln>
              <a:solidFill>
                <a:srgbClr val="000000"/>
              </a:solidFill>
              <a:effectLst/>
              <a:latin typeface="Lato Regular" panose="020F0502020204030203" pitchFamily="34" charset="0"/>
              <a:ea typeface="Arial Unicode MS"/>
              <a:cs typeface="Arial Unicode MS"/>
            </a:rPr>
            <a:t> und Ort</a:t>
          </a:r>
          <a:endParaRPr lang="de-DE" sz="1600">
            <a:ln>
              <a:noFill/>
            </a:ln>
            <a:solidFill>
              <a:srgbClr val="000000"/>
            </a:solidFill>
            <a:effectLst/>
            <a:latin typeface="Lato Regular" panose="020F0502020204030203" pitchFamily="34" charset="0"/>
            <a:ea typeface="Arial Unicode MS"/>
            <a:cs typeface="Arial Unicode MS"/>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7"/>
  <sheetViews>
    <sheetView zoomScaleNormal="100" zoomScaleSheetLayoutView="90" workbookViewId="0">
      <selection activeCell="B5" sqref="B5"/>
    </sheetView>
  </sheetViews>
  <sheetFormatPr baseColWidth="10" defaultColWidth="11.44140625" defaultRowHeight="15.6"/>
  <cols>
    <col min="1" max="1" width="36.6640625" style="1" customWidth="1"/>
    <col min="2" max="2" width="52.109375" style="1" customWidth="1"/>
    <col min="3" max="4" width="11.44140625" style="1" customWidth="1"/>
    <col min="5" max="5" width="16.44140625" style="1" customWidth="1"/>
    <col min="6" max="7" width="11.44140625" style="1" customWidth="1"/>
    <col min="8" max="8" width="18.109375" style="1" customWidth="1"/>
    <col min="9" max="9" width="20.77734375" style="1" customWidth="1"/>
    <col min="10" max="10" width="10" style="1" customWidth="1"/>
    <col min="11" max="16384" width="11.44140625" style="1"/>
  </cols>
  <sheetData>
    <row r="1" spans="1:256" ht="47.25" customHeight="1">
      <c r="A1" s="195" t="s">
        <v>70</v>
      </c>
      <c r="B1" s="195"/>
      <c r="C1" s="195"/>
      <c r="D1" s="195"/>
      <c r="E1" s="195"/>
      <c r="F1" s="195"/>
      <c r="G1" s="195"/>
      <c r="H1" s="195"/>
      <c r="I1" s="195"/>
    </row>
    <row r="2" spans="1:256" ht="39.75" customHeight="1">
      <c r="A2" s="195"/>
      <c r="B2" s="195"/>
      <c r="C2" s="195"/>
      <c r="D2" s="195"/>
      <c r="E2" s="195"/>
      <c r="F2" s="195"/>
      <c r="G2" s="195"/>
      <c r="H2" s="195"/>
      <c r="I2" s="195"/>
    </row>
    <row r="3" spans="1:256" ht="15" customHeight="1">
      <c r="A3" s="1" t="s">
        <v>0</v>
      </c>
    </row>
    <row r="4" spans="1:256" ht="15" customHeight="1"/>
    <row r="5" spans="1:256" ht="15" customHeight="1">
      <c r="A5" s="1" t="s">
        <v>1</v>
      </c>
      <c r="B5" s="1">
        <f>14.55*1.03</f>
        <v>14.986500000000001</v>
      </c>
      <c r="L5" s="1" t="s">
        <v>72</v>
      </c>
    </row>
    <row r="6" spans="1:256" ht="15" customHeight="1" thickBot="1">
      <c r="A6" s="1" t="s">
        <v>2</v>
      </c>
      <c r="B6" s="1">
        <v>4.1406000000000001</v>
      </c>
      <c r="L6" s="1" t="s">
        <v>71</v>
      </c>
    </row>
    <row r="7" spans="1:256" ht="14.25" customHeight="1" thickBot="1">
      <c r="A7" s="196" t="s">
        <v>3</v>
      </c>
      <c r="B7" s="196"/>
      <c r="C7" s="2">
        <f>'Preisinfo Gästegruppen 2025'!D4</f>
        <v>1</v>
      </c>
      <c r="I7" s="3"/>
    </row>
    <row r="8" spans="1:256" ht="16.5" customHeight="1">
      <c r="A8" s="1" t="s">
        <v>4</v>
      </c>
      <c r="B8" s="1">
        <v>1</v>
      </c>
      <c r="H8" s="4"/>
      <c r="I8" s="3"/>
    </row>
    <row r="9" spans="1:256">
      <c r="H9" s="4"/>
      <c r="I9" s="3"/>
    </row>
    <row r="10" spans="1:256" ht="19.95" customHeight="1">
      <c r="A10" s="5" t="s">
        <v>5</v>
      </c>
      <c r="B10" s="5" t="s">
        <v>6</v>
      </c>
      <c r="C10" s="5" t="s">
        <v>7</v>
      </c>
      <c r="D10" s="5" t="s">
        <v>8</v>
      </c>
      <c r="E10" s="5" t="s">
        <v>9</v>
      </c>
      <c r="F10" s="5" t="s">
        <v>10</v>
      </c>
      <c r="G10" s="5"/>
      <c r="H10" s="5" t="s">
        <v>11</v>
      </c>
      <c r="I10" s="5" t="s">
        <v>12</v>
      </c>
    </row>
    <row r="11" spans="1:256" ht="12.45" customHeight="1">
      <c r="A11" s="5"/>
      <c r="B11" s="5"/>
      <c r="C11" s="5"/>
      <c r="D11" s="5"/>
      <c r="E11" s="5"/>
      <c r="F11" s="5"/>
      <c r="G11" s="5"/>
      <c r="H11" s="5"/>
      <c r="I11" s="5"/>
    </row>
    <row r="12" spans="1:256" ht="16.2" thickBot="1">
      <c r="A12" s="6" t="s">
        <v>13</v>
      </c>
      <c r="B12" s="6"/>
      <c r="C12" s="6"/>
      <c r="D12" s="6"/>
      <c r="E12" s="6"/>
      <c r="F12" s="6"/>
      <c r="G12" s="6"/>
      <c r="H12" s="7"/>
      <c r="I12" s="7"/>
      <c r="M12" s="8"/>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pans="1:256" ht="16.8" thickTop="1" thickBot="1">
      <c r="A13" s="10" t="s">
        <v>14</v>
      </c>
      <c r="B13" s="11" t="s">
        <v>15</v>
      </c>
      <c r="C13" s="1">
        <v>22</v>
      </c>
      <c r="D13" s="1">
        <f>C13*$B$5</f>
        <v>329.70300000000003</v>
      </c>
      <c r="E13" s="1">
        <f>(C13*$B$6)*$B$8</f>
        <v>91.093199999999996</v>
      </c>
      <c r="F13" s="12">
        <v>61.8</v>
      </c>
      <c r="H13" s="13">
        <f>(D13*$B$8+E13)*$C$7+F13</f>
        <v>482.59620000000001</v>
      </c>
      <c r="I13" s="14" t="str">
        <f>'Preisinfo Gästegruppen 2025'!F9</f>
        <v xml:space="preserve"> </v>
      </c>
      <c r="L13" s="1">
        <v>2526</v>
      </c>
    </row>
    <row r="14" spans="1:256" ht="16.8" thickTop="1" thickBot="1">
      <c r="A14" s="10" t="s">
        <v>16</v>
      </c>
      <c r="B14" s="1" t="s">
        <v>17</v>
      </c>
      <c r="C14" s="1">
        <v>14</v>
      </c>
      <c r="D14" s="1">
        <f>C14*$B$5</f>
        <v>209.81100000000001</v>
      </c>
      <c r="E14" s="1">
        <f>(C14*$B$6)*$B$8</f>
        <v>57.968400000000003</v>
      </c>
      <c r="F14" s="12">
        <v>51.5</v>
      </c>
      <c r="H14" s="13">
        <f>(D14*$B$8+E14)*$C$7+F14</f>
        <v>319.27940000000001</v>
      </c>
      <c r="I14" s="14" t="str">
        <f>'Preisinfo Gästegruppen 2025'!F10</f>
        <v xml:space="preserve"> </v>
      </c>
      <c r="L14" s="1">
        <v>1616</v>
      </c>
    </row>
    <row r="15" spans="1:256" ht="16.8" thickTop="1" thickBot="1">
      <c r="A15" s="10" t="s">
        <v>18</v>
      </c>
      <c r="B15" s="1" t="s">
        <v>19</v>
      </c>
      <c r="C15" s="1">
        <v>13</v>
      </c>
      <c r="D15" s="1">
        <f>C15*$B$5</f>
        <v>194.82450000000003</v>
      </c>
      <c r="E15" s="1">
        <f>(C15*$B$6)*$B$8</f>
        <v>53.827800000000003</v>
      </c>
      <c r="F15" s="12">
        <v>46.35</v>
      </c>
      <c r="H15" s="13">
        <f>(D15*$B$8+E15)*$C$7+F15</f>
        <v>295.00230000000005</v>
      </c>
      <c r="I15" s="14" t="str">
        <f>'Preisinfo Gästegruppen 2025'!F11</f>
        <v xml:space="preserve"> </v>
      </c>
      <c r="L15" s="1">
        <v>1499</v>
      </c>
    </row>
    <row r="16" spans="1:256" ht="16.8" thickTop="1" thickBot="1">
      <c r="A16" s="10" t="s">
        <v>20</v>
      </c>
      <c r="B16" s="1" t="s">
        <v>73</v>
      </c>
      <c r="C16" s="1">
        <v>21</v>
      </c>
      <c r="D16" s="1">
        <f>C16*$B$5</f>
        <v>314.71650000000005</v>
      </c>
      <c r="E16" s="1">
        <f>(C16*$B$6)*$B$8</f>
        <v>86.952600000000004</v>
      </c>
      <c r="F16" s="12">
        <v>56.65</v>
      </c>
      <c r="H16" s="13">
        <f>(D16*$B$8+E16)*$C$7+F16</f>
        <v>458.31910000000005</v>
      </c>
      <c r="I16" s="14" t="str">
        <f>'Preisinfo Gästegruppen 2025'!F12</f>
        <v xml:space="preserve"> </v>
      </c>
      <c r="L16" s="1">
        <v>2406</v>
      </c>
    </row>
    <row r="17" spans="1:12" ht="32.4" thickTop="1" thickBot="1">
      <c r="A17" s="12" t="s">
        <v>21</v>
      </c>
      <c r="B17" s="16" t="s">
        <v>61</v>
      </c>
      <c r="C17" s="12"/>
      <c r="D17" s="12">
        <v>61.5</v>
      </c>
      <c r="E17" s="12"/>
      <c r="F17" s="12">
        <v>87.55</v>
      </c>
      <c r="G17" s="12"/>
      <c r="H17" s="17">
        <f>(D17*$C$7+F17)*B8</f>
        <v>149.05000000000001</v>
      </c>
      <c r="I17" s="14" t="str">
        <f>'Preisinfo Gästegruppen 2025'!F13</f>
        <v xml:space="preserve"> </v>
      </c>
      <c r="L17" s="1">
        <v>445</v>
      </c>
    </row>
    <row r="18" spans="1:12" ht="16.8" thickTop="1" thickBot="1">
      <c r="A18" s="1" t="s">
        <v>22</v>
      </c>
      <c r="B18" s="1" t="s">
        <v>60</v>
      </c>
      <c r="D18" s="1">
        <v>61.5</v>
      </c>
      <c r="F18" s="12">
        <v>145</v>
      </c>
      <c r="H18" s="13">
        <f>(D18*$C$7+F18)*B8</f>
        <v>206.5</v>
      </c>
      <c r="I18" s="14" t="str">
        <f>'Preisinfo Gästegruppen 2025'!F14</f>
        <v xml:space="preserve"> </v>
      </c>
      <c r="L18" s="1">
        <v>495</v>
      </c>
    </row>
    <row r="19" spans="1:12" ht="16.8" thickTop="1" thickBot="1">
      <c r="A19" s="1" t="s">
        <v>24</v>
      </c>
      <c r="B19" s="1" t="s">
        <v>25</v>
      </c>
      <c r="D19" s="1">
        <v>10.25</v>
      </c>
      <c r="F19" s="12">
        <v>25.75</v>
      </c>
      <c r="H19" s="13">
        <f>(D19*$C$7+F19)*B8</f>
        <v>36</v>
      </c>
      <c r="I19" s="14" t="str">
        <f>'Preisinfo Gästegruppen 2025'!F15</f>
        <v xml:space="preserve"> </v>
      </c>
      <c r="L19" s="1">
        <v>80</v>
      </c>
    </row>
    <row r="20" spans="1:12" ht="16.8" thickTop="1" thickBot="1">
      <c r="A20" s="1" t="s">
        <v>26</v>
      </c>
      <c r="B20" s="1" t="s">
        <v>27</v>
      </c>
      <c r="D20" s="1">
        <v>10.25</v>
      </c>
      <c r="F20" s="12">
        <v>20.6</v>
      </c>
      <c r="H20" s="13">
        <f>(D20*$C$7+F20)*B8</f>
        <v>30.85</v>
      </c>
      <c r="I20" s="14" t="str">
        <f>'Preisinfo Gästegruppen 2025'!F16</f>
        <v xml:space="preserve"> </v>
      </c>
      <c r="L20" s="1">
        <v>75</v>
      </c>
    </row>
    <row r="21" spans="1:12" ht="31.8" thickTop="1">
      <c r="A21" s="10" t="s">
        <v>28</v>
      </c>
      <c r="B21" s="11" t="s">
        <v>29</v>
      </c>
      <c r="D21" s="1">
        <v>130</v>
      </c>
      <c r="H21" s="17">
        <f>(D21+(10*(C7-1)))*B8</f>
        <v>130</v>
      </c>
      <c r="I21" s="14" t="str">
        <f>'Preisinfo Gästegruppen 2025'!F17</f>
        <v xml:space="preserve"> </v>
      </c>
      <c r="L21" s="1">
        <v>170</v>
      </c>
    </row>
    <row r="22" spans="1:12">
      <c r="A22" s="10"/>
      <c r="B22" s="10"/>
      <c r="H22" s="17"/>
      <c r="I22" s="17"/>
    </row>
    <row r="23" spans="1:12">
      <c r="A23" s="10"/>
      <c r="B23" s="10"/>
      <c r="C23" s="197" t="s">
        <v>30</v>
      </c>
      <c r="D23" s="197"/>
      <c r="E23" s="197"/>
      <c r="F23" s="197"/>
      <c r="G23" s="197"/>
      <c r="H23" s="197"/>
      <c r="I23" s="18">
        <f>(IF(I13="x",H13,0))+(IF(I14="x",H14,0))+(IF(I15="x",H15,0))+(IF(I16="x",H16,0))+(IF(I17="x",H17,0))+(IF(I18="x",H18,0))+(IF(I19="x",H19,0))+(IF(I20="x",H20,0))+(IF(I21="x",H21,0))</f>
        <v>0</v>
      </c>
    </row>
    <row r="24" spans="1:12">
      <c r="A24" s="10"/>
      <c r="B24" s="10"/>
      <c r="C24" s="193" t="s">
        <v>31</v>
      </c>
      <c r="D24" s="193"/>
      <c r="E24" s="193"/>
      <c r="F24" s="193"/>
      <c r="G24" s="193"/>
      <c r="H24" s="193"/>
      <c r="I24" s="19">
        <f>(IF(I14="x",C14,0))+(IF(I15="x",C15,0))+(IF(I16="x",C16,0))+(IF(I17="x",C17,0))+(IF(I18="x",C18,0))+(IF(I19="x",C19,0))+(IF(I20="x",C20,0))+(IF(I21="x",C21,0))+(IF(I13="x",C13,0))</f>
        <v>0</v>
      </c>
    </row>
    <row r="25" spans="1:12">
      <c r="A25" s="10"/>
      <c r="B25" s="10"/>
      <c r="H25" s="17"/>
      <c r="I25" s="17"/>
    </row>
    <row r="26" spans="1:12" ht="16.2" thickBot="1">
      <c r="A26" s="20" t="s">
        <v>32</v>
      </c>
      <c r="B26" s="20"/>
      <c r="C26" s="20"/>
      <c r="D26" s="20"/>
      <c r="E26" s="20"/>
      <c r="F26" s="20"/>
      <c r="G26" s="20"/>
      <c r="H26" s="21"/>
      <c r="I26" s="21"/>
    </row>
    <row r="27" spans="1:12" ht="16.2" thickTop="1">
      <c r="A27" s="1" t="s">
        <v>33</v>
      </c>
      <c r="B27" s="1" t="s">
        <v>34</v>
      </c>
      <c r="C27" s="1">
        <v>13</v>
      </c>
      <c r="D27" s="1">
        <f>C27*$B$5</f>
        <v>194.82450000000003</v>
      </c>
      <c r="E27" s="1">
        <f>(C27*$B$6)*$B$8</f>
        <v>53.827800000000003</v>
      </c>
      <c r="F27" s="1">
        <v>51.5</v>
      </c>
      <c r="H27" s="13">
        <f>(D27*$B$8+E27)*$C$7+F27</f>
        <v>300.15230000000003</v>
      </c>
      <c r="I27" s="14" t="str">
        <f>'Preisinfo Gästegruppen 2025'!F23</f>
        <v xml:space="preserve"> </v>
      </c>
    </row>
    <row r="28" spans="1:12">
      <c r="A28" s="1" t="s">
        <v>35</v>
      </c>
      <c r="B28" s="1" t="s">
        <v>36</v>
      </c>
      <c r="C28" s="1">
        <v>10</v>
      </c>
      <c r="D28" s="1">
        <f>C28*$B$5</f>
        <v>149.86500000000001</v>
      </c>
      <c r="E28" s="1">
        <f>(C28*$B$6)*$B$8</f>
        <v>41.405999999999999</v>
      </c>
      <c r="F28" s="1">
        <v>51.5</v>
      </c>
      <c r="H28" s="13">
        <f>(D28*$B$8+E28)*$C$7+F28</f>
        <v>242.77100000000002</v>
      </c>
      <c r="I28" s="15" t="str">
        <f>'Preisinfo Gästegruppen 2025'!F24</f>
        <v xml:space="preserve"> </v>
      </c>
    </row>
    <row r="29" spans="1:12" ht="16.2" thickBot="1">
      <c r="A29" s="1" t="s">
        <v>37</v>
      </c>
      <c r="B29" s="1" t="s">
        <v>23</v>
      </c>
      <c r="D29" s="1">
        <v>30.75</v>
      </c>
      <c r="F29" s="1">
        <v>51.5</v>
      </c>
      <c r="H29" s="13">
        <f>(D29*$C$7+F29)*B8</f>
        <v>82.25</v>
      </c>
      <c r="I29" s="22" t="str">
        <f>'Preisinfo Gästegruppen 2025'!F25</f>
        <v xml:space="preserve"> </v>
      </c>
    </row>
    <row r="30" spans="1:12" ht="16.2" thickTop="1">
      <c r="H30" s="13"/>
      <c r="I30" s="23"/>
    </row>
    <row r="31" spans="1:12">
      <c r="C31" s="193" t="s">
        <v>30</v>
      </c>
      <c r="D31" s="193"/>
      <c r="E31" s="193"/>
      <c r="F31" s="193"/>
      <c r="G31" s="193"/>
      <c r="H31" s="193"/>
      <c r="I31" s="24">
        <f>(IF(I27="x",H27,0))+(IF(I28="x",H28,0))+(IF(I29="x",H29,0))</f>
        <v>0</v>
      </c>
    </row>
    <row r="32" spans="1:12">
      <c r="C32" s="193" t="s">
        <v>31</v>
      </c>
      <c r="D32" s="193"/>
      <c r="E32" s="193"/>
      <c r="F32" s="193"/>
      <c r="G32" s="193"/>
      <c r="H32" s="193"/>
      <c r="I32" s="25">
        <f>(IF(I28="x",C28,0))+(IF(I29="x",C29,0))+(IF(I27="x",C27,0))</f>
        <v>0</v>
      </c>
    </row>
    <row r="33" spans="1:256">
      <c r="H33" s="13"/>
      <c r="I33" s="13"/>
    </row>
    <row r="34" spans="1:256" ht="16.2" thickBot="1">
      <c r="A34" s="20" t="s">
        <v>38</v>
      </c>
      <c r="B34" s="20"/>
      <c r="C34" s="20"/>
      <c r="D34" s="20"/>
      <c r="E34" s="20"/>
      <c r="F34" s="20"/>
      <c r="G34" s="20"/>
      <c r="H34" s="21"/>
      <c r="I34" s="21"/>
    </row>
    <row r="35" spans="1:256" ht="16.2" thickTop="1">
      <c r="A35" s="1" t="s">
        <v>39</v>
      </c>
      <c r="B35" s="1" t="s">
        <v>40</v>
      </c>
      <c r="C35" s="1">
        <v>14</v>
      </c>
      <c r="D35" s="1">
        <f>C35*$B$5</f>
        <v>209.81100000000001</v>
      </c>
      <c r="E35" s="1">
        <f>(C35*$B$6)*$B$8</f>
        <v>57.968400000000003</v>
      </c>
      <c r="F35" s="1">
        <v>61.8</v>
      </c>
      <c r="H35" s="13">
        <f>(D35*$B$8+E35)*$C$7+F35</f>
        <v>329.57940000000002</v>
      </c>
      <c r="I35" s="14" t="str">
        <f>'Preisinfo Gästegruppen 2025'!F31</f>
        <v xml:space="preserve"> </v>
      </c>
    </row>
    <row r="36" spans="1:256">
      <c r="A36" s="1" t="s">
        <v>41</v>
      </c>
      <c r="B36" s="1" t="s">
        <v>42</v>
      </c>
      <c r="C36" s="1">
        <v>15</v>
      </c>
      <c r="D36" s="1">
        <f>C36*$B$5</f>
        <v>224.79750000000001</v>
      </c>
      <c r="E36" s="1">
        <f>(C36*$B$6)*$B$8</f>
        <v>62.109000000000002</v>
      </c>
      <c r="F36" s="1">
        <v>61.8</v>
      </c>
      <c r="H36" s="13">
        <f>(D36*$B$8+E36)*$C$7+F36</f>
        <v>348.70650000000001</v>
      </c>
      <c r="I36" s="15" t="str">
        <f>'Preisinfo Gästegruppen 2025'!F32</f>
        <v xml:space="preserve"> </v>
      </c>
    </row>
    <row r="37" spans="1:256" ht="16.2" thickBot="1">
      <c r="A37" s="1" t="s">
        <v>43</v>
      </c>
      <c r="B37" s="1" t="s">
        <v>44</v>
      </c>
      <c r="C37" s="1">
        <v>9</v>
      </c>
      <c r="D37" s="1">
        <f>C37*$B$5</f>
        <v>134.8785</v>
      </c>
      <c r="E37" s="1">
        <f>(C37*$B$6)*$B$8</f>
        <v>37.2654</v>
      </c>
      <c r="F37" s="1">
        <v>61.8</v>
      </c>
      <c r="H37" s="13">
        <f>(D37*$B$8+E37)*$C$7+F37</f>
        <v>233.94389999999999</v>
      </c>
      <c r="I37" s="22" t="str">
        <f>'Preisinfo Gästegruppen 2025'!F33</f>
        <v xml:space="preserve"> </v>
      </c>
    </row>
    <row r="38" spans="1:256" ht="16.2" thickTop="1">
      <c r="H38" s="13"/>
      <c r="I38" s="23"/>
    </row>
    <row r="39" spans="1:256">
      <c r="C39" s="194" t="s">
        <v>30</v>
      </c>
      <c r="D39" s="194"/>
      <c r="E39" s="194"/>
      <c r="F39" s="194"/>
      <c r="G39" s="194"/>
      <c r="H39" s="194"/>
      <c r="I39" s="24">
        <f>(IF(I35="x",H35,0))+(IF(I36="x",H36,0))+(IF(I37="x",H37,0))</f>
        <v>0</v>
      </c>
    </row>
    <row r="40" spans="1:256">
      <c r="C40" s="194" t="s">
        <v>31</v>
      </c>
      <c r="D40" s="194"/>
      <c r="E40" s="194"/>
      <c r="F40" s="194"/>
      <c r="G40" s="194"/>
      <c r="H40" s="194"/>
      <c r="I40" s="26">
        <f>(IF(I36="x",C36,0))+(IF(I37="x",C37,0))+(IF(I35="x",C35,0))</f>
        <v>0</v>
      </c>
    </row>
    <row r="41" spans="1:256">
      <c r="H41" s="13"/>
      <c r="I41" s="13"/>
    </row>
    <row r="42" spans="1:256" ht="16.2" thickBot="1">
      <c r="A42" s="20" t="s">
        <v>45</v>
      </c>
      <c r="B42" s="20"/>
      <c r="C42" s="20"/>
      <c r="D42" s="20"/>
      <c r="E42" s="20"/>
      <c r="F42" s="20"/>
      <c r="G42" s="20"/>
      <c r="H42" s="21"/>
      <c r="I42" s="27"/>
    </row>
    <row r="43" spans="1:256" ht="16.8" thickTop="1" thickBot="1">
      <c r="A43" s="1" t="s">
        <v>46</v>
      </c>
      <c r="B43" s="1" t="s">
        <v>47</v>
      </c>
      <c r="D43" s="1">
        <v>20.5</v>
      </c>
      <c r="F43" s="1">
        <v>41.2</v>
      </c>
      <c r="H43" s="28">
        <f>(D43*$C$7+F43)*B8</f>
        <v>61.7</v>
      </c>
      <c r="I43" s="29" t="str">
        <f>'Preisinfo Gästegruppen 2025'!F39</f>
        <v xml:space="preserve"> </v>
      </c>
    </row>
    <row r="44" spans="1:256" ht="16.2" thickTop="1">
      <c r="H44" s="28"/>
      <c r="I44" s="28"/>
    </row>
    <row r="45" spans="1:256">
      <c r="C45" s="193" t="s">
        <v>30</v>
      </c>
      <c r="D45" s="193"/>
      <c r="E45" s="193"/>
      <c r="F45" s="193"/>
      <c r="G45" s="193"/>
      <c r="H45" s="193"/>
      <c r="I45" s="30">
        <f>(IF(I43="x",H43,0))</f>
        <v>0</v>
      </c>
    </row>
    <row r="46" spans="1:256">
      <c r="H46" s="28"/>
      <c r="I46" s="28"/>
    </row>
    <row r="47" spans="1:256">
      <c r="A47" s="20" t="s">
        <v>48</v>
      </c>
      <c r="G47" s="31"/>
      <c r="H47" s="31"/>
      <c r="I47" s="32"/>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c r="BX47" s="33"/>
      <c r="BY47" s="33"/>
      <c r="BZ47" s="33"/>
      <c r="CA47" s="33"/>
      <c r="CB47" s="33"/>
      <c r="CC47" s="33"/>
      <c r="CD47" s="33"/>
      <c r="CE47" s="33"/>
      <c r="CF47" s="33"/>
      <c r="CG47" s="33"/>
      <c r="CH47" s="33"/>
      <c r="CI47" s="33"/>
      <c r="CJ47" s="33"/>
      <c r="CK47" s="33"/>
      <c r="CL47" s="33"/>
      <c r="CM47" s="33"/>
      <c r="CN47" s="33"/>
      <c r="CO47" s="33"/>
      <c r="CP47" s="33"/>
      <c r="CQ47" s="33"/>
      <c r="CR47" s="33"/>
      <c r="CS47" s="33"/>
      <c r="CT47" s="33"/>
      <c r="CU47" s="33"/>
      <c r="CV47" s="33"/>
      <c r="CW47" s="33"/>
      <c r="CX47" s="33"/>
      <c r="CY47" s="33"/>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c r="FY47" s="33"/>
      <c r="FZ47" s="33"/>
      <c r="GA47" s="33"/>
      <c r="GB47" s="33"/>
      <c r="GC47" s="33"/>
      <c r="GD47" s="33"/>
      <c r="GE47" s="33"/>
      <c r="GF47" s="33"/>
      <c r="GG47" s="33"/>
      <c r="GH47" s="33"/>
      <c r="GI47" s="33"/>
      <c r="GJ47" s="33"/>
      <c r="GK47" s="33"/>
      <c r="GL47" s="33"/>
      <c r="GM47" s="33"/>
      <c r="GN47" s="33"/>
      <c r="GO47" s="33"/>
      <c r="GP47" s="33"/>
      <c r="GQ47" s="33"/>
      <c r="GR47" s="33"/>
      <c r="GS47" s="33"/>
      <c r="GT47" s="33"/>
      <c r="GU47" s="33"/>
      <c r="GV47" s="33"/>
      <c r="GW47" s="33"/>
      <c r="GX47" s="33"/>
      <c r="GY47" s="33"/>
      <c r="GZ47" s="33"/>
      <c r="HA47" s="33"/>
      <c r="HB47" s="33"/>
      <c r="HC47" s="33"/>
      <c r="HD47" s="33"/>
      <c r="HE47" s="33"/>
      <c r="HF47" s="33"/>
      <c r="HG47" s="33"/>
      <c r="HH47" s="33"/>
      <c r="HI47" s="33"/>
      <c r="HJ47" s="33"/>
      <c r="HK47" s="33"/>
      <c r="HL47" s="33"/>
      <c r="HM47" s="33"/>
      <c r="HN47" s="33"/>
      <c r="HO47" s="33"/>
      <c r="HP47" s="33"/>
      <c r="HQ47" s="33"/>
      <c r="HR47" s="33"/>
      <c r="HS47" s="33"/>
      <c r="HT47" s="33"/>
      <c r="HU47" s="33"/>
      <c r="HV47" s="33"/>
      <c r="HW47" s="33"/>
      <c r="HX47" s="33"/>
      <c r="HY47" s="33"/>
      <c r="HZ47" s="33"/>
      <c r="IA47" s="33"/>
      <c r="IB47" s="33"/>
      <c r="IC47" s="33"/>
      <c r="ID47" s="33"/>
      <c r="IE47" s="33"/>
      <c r="IF47" s="33"/>
      <c r="IG47" s="33"/>
      <c r="IH47" s="33"/>
      <c r="II47" s="33"/>
      <c r="IJ47" s="33"/>
      <c r="IK47" s="33"/>
      <c r="IL47" s="33"/>
      <c r="IM47" s="33"/>
      <c r="IN47" s="33"/>
      <c r="IO47" s="33"/>
      <c r="IP47" s="33"/>
      <c r="IQ47" s="33"/>
      <c r="IR47" s="33"/>
      <c r="IS47" s="33"/>
      <c r="IT47" s="33"/>
      <c r="IU47" s="33"/>
      <c r="IV47" s="33"/>
    </row>
    <row r="48" spans="1:256">
      <c r="A48" s="1" t="s">
        <v>49</v>
      </c>
      <c r="B48" s="1" t="s">
        <v>50</v>
      </c>
      <c r="D48" s="34"/>
      <c r="G48" s="31"/>
      <c r="H48" s="35">
        <v>15</v>
      </c>
      <c r="I48" s="2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c r="BT48" s="33"/>
      <c r="BU48" s="33"/>
      <c r="BV48" s="33"/>
      <c r="BW48" s="33"/>
      <c r="BX48" s="33"/>
      <c r="BY48" s="33"/>
      <c r="BZ48" s="33"/>
      <c r="CA48" s="33"/>
      <c r="CB48" s="33"/>
      <c r="CC48" s="33"/>
      <c r="CD48" s="33"/>
      <c r="CE48" s="33"/>
      <c r="CF48" s="33"/>
      <c r="CG48" s="33"/>
      <c r="CH48" s="33"/>
      <c r="CI48" s="33"/>
      <c r="CJ48" s="33"/>
      <c r="CK48" s="33"/>
      <c r="CL48" s="33"/>
      <c r="CM48" s="33"/>
      <c r="CN48" s="33"/>
      <c r="CO48" s="33"/>
      <c r="CP48" s="33"/>
      <c r="CQ48" s="33"/>
      <c r="CR48" s="33"/>
      <c r="CS48" s="33"/>
      <c r="CT48" s="33"/>
      <c r="CU48" s="33"/>
      <c r="CV48" s="33"/>
      <c r="CW48" s="33"/>
      <c r="CX48" s="33"/>
      <c r="CY48" s="33"/>
      <c r="CZ48" s="33"/>
      <c r="DA48" s="33"/>
      <c r="DB48" s="33"/>
      <c r="DC48" s="33"/>
      <c r="DD48" s="33"/>
      <c r="DE48" s="33"/>
      <c r="DF48" s="33"/>
      <c r="DG48" s="33"/>
      <c r="DH48" s="33"/>
      <c r="DI48" s="33"/>
      <c r="DJ48" s="33"/>
      <c r="DK48" s="33"/>
      <c r="DL48" s="33"/>
      <c r="DM48" s="33"/>
      <c r="DN48" s="33"/>
      <c r="DO48" s="33"/>
      <c r="DP48" s="33"/>
      <c r="DQ48" s="33"/>
      <c r="DR48" s="33"/>
      <c r="DS48" s="33"/>
      <c r="DT48" s="33"/>
      <c r="DU48" s="33"/>
      <c r="DV48" s="33"/>
      <c r="DW48" s="33"/>
      <c r="DX48" s="33"/>
      <c r="DY48" s="33"/>
      <c r="DZ48" s="33"/>
      <c r="EA48" s="33"/>
      <c r="EB48" s="33"/>
      <c r="EC48" s="33"/>
      <c r="ED48" s="33"/>
      <c r="EE48" s="33"/>
      <c r="EF48" s="33"/>
      <c r="EG48" s="33"/>
      <c r="EH48" s="33"/>
      <c r="EI48" s="33"/>
      <c r="EJ48" s="33"/>
      <c r="EK48" s="33"/>
      <c r="EL48" s="33"/>
      <c r="EM48" s="33"/>
      <c r="EN48" s="33"/>
      <c r="EO48" s="33"/>
      <c r="EP48" s="33"/>
      <c r="EQ48" s="33"/>
      <c r="ER48" s="33"/>
      <c r="ES48" s="33"/>
      <c r="ET48" s="33"/>
      <c r="EU48" s="33"/>
      <c r="EV48" s="33"/>
      <c r="EW48" s="33"/>
      <c r="EX48" s="33"/>
      <c r="EY48" s="33"/>
      <c r="EZ48" s="33"/>
      <c r="FA48" s="33"/>
      <c r="FB48" s="33"/>
      <c r="FC48" s="33"/>
      <c r="FD48" s="33"/>
      <c r="FE48" s="33"/>
      <c r="FF48" s="33"/>
      <c r="FG48" s="33"/>
      <c r="FH48" s="33"/>
      <c r="FI48" s="33"/>
      <c r="FJ48" s="33"/>
      <c r="FK48" s="33"/>
      <c r="FL48" s="33"/>
      <c r="FM48" s="33"/>
      <c r="FN48" s="33"/>
      <c r="FO48" s="33"/>
      <c r="FP48" s="33"/>
      <c r="FQ48" s="33"/>
      <c r="FR48" s="33"/>
      <c r="FS48" s="33"/>
      <c r="FT48" s="33"/>
      <c r="FU48" s="33"/>
      <c r="FV48" s="33"/>
      <c r="FW48" s="33"/>
      <c r="FX48" s="33"/>
      <c r="FY48" s="33"/>
      <c r="FZ48" s="33"/>
      <c r="GA48" s="33"/>
      <c r="GB48" s="33"/>
      <c r="GC48" s="33"/>
      <c r="GD48" s="33"/>
      <c r="GE48" s="33"/>
      <c r="GF48" s="33"/>
      <c r="GG48" s="33"/>
      <c r="GH48" s="33"/>
      <c r="GI48" s="33"/>
      <c r="GJ48" s="33"/>
      <c r="GK48" s="33"/>
      <c r="GL48" s="33"/>
      <c r="GM48" s="33"/>
      <c r="GN48" s="33"/>
      <c r="GO48" s="33"/>
      <c r="GP48" s="33"/>
      <c r="GQ48" s="33"/>
      <c r="GR48" s="33"/>
      <c r="GS48" s="33"/>
      <c r="GT48" s="33"/>
      <c r="GU48" s="33"/>
      <c r="GV48" s="33"/>
      <c r="GW48" s="33"/>
      <c r="GX48" s="33"/>
      <c r="GY48" s="33"/>
      <c r="GZ48" s="33"/>
      <c r="HA48" s="33"/>
      <c r="HB48" s="33"/>
      <c r="HC48" s="33"/>
      <c r="HD48" s="33"/>
      <c r="HE48" s="33"/>
      <c r="HF48" s="33"/>
      <c r="HG48" s="33"/>
      <c r="HH48" s="33"/>
      <c r="HI48" s="33"/>
      <c r="HJ48" s="33"/>
      <c r="HK48" s="33"/>
      <c r="HL48" s="33"/>
      <c r="HM48" s="33"/>
      <c r="HN48" s="33"/>
      <c r="HO48" s="33"/>
      <c r="HP48" s="33"/>
      <c r="HQ48" s="33"/>
      <c r="HR48" s="33"/>
      <c r="HS48" s="33"/>
      <c r="HT48" s="33"/>
      <c r="HU48" s="33"/>
      <c r="HV48" s="33"/>
      <c r="HW48" s="33"/>
      <c r="HX48" s="33"/>
      <c r="HY48" s="33"/>
      <c r="HZ48" s="33"/>
      <c r="IA48" s="33"/>
      <c r="IB48" s="33"/>
      <c r="IC48" s="33"/>
      <c r="ID48" s="33"/>
      <c r="IE48" s="33"/>
      <c r="IF48" s="33"/>
      <c r="IG48" s="33"/>
      <c r="IH48" s="33"/>
      <c r="II48" s="33"/>
      <c r="IJ48" s="33"/>
      <c r="IK48" s="33"/>
      <c r="IL48" s="33"/>
      <c r="IM48" s="33"/>
      <c r="IN48" s="33"/>
      <c r="IO48" s="33"/>
      <c r="IP48" s="33"/>
      <c r="IQ48" s="33"/>
      <c r="IR48" s="33"/>
      <c r="IS48" s="33"/>
      <c r="IT48" s="33"/>
      <c r="IU48" s="33"/>
      <c r="IV48" s="33"/>
    </row>
    <row r="49" spans="1:256" ht="16.2" thickBot="1">
      <c r="A49" s="1" t="s">
        <v>68</v>
      </c>
      <c r="B49" s="1" t="s">
        <v>69</v>
      </c>
      <c r="D49" s="34"/>
      <c r="G49" s="31"/>
      <c r="H49" s="35">
        <v>10</v>
      </c>
      <c r="I49" s="2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3"/>
      <c r="EZ49" s="33"/>
      <c r="FA49" s="33"/>
      <c r="FB49" s="33"/>
      <c r="FC49" s="33"/>
      <c r="FD49" s="33"/>
      <c r="FE49" s="33"/>
      <c r="FF49" s="33"/>
      <c r="FG49" s="33"/>
      <c r="FH49" s="33"/>
      <c r="FI49" s="33"/>
      <c r="FJ49" s="33"/>
      <c r="FK49" s="33"/>
      <c r="FL49" s="33"/>
      <c r="FM49" s="33"/>
      <c r="FN49" s="33"/>
      <c r="FO49" s="33"/>
      <c r="FP49" s="33"/>
      <c r="FQ49" s="33"/>
      <c r="FR49" s="33"/>
      <c r="FS49" s="33"/>
      <c r="FT49" s="33"/>
      <c r="FU49" s="33"/>
      <c r="FV49" s="33"/>
      <c r="FW49" s="33"/>
      <c r="FX49" s="33"/>
      <c r="FY49" s="33"/>
      <c r="FZ49" s="33"/>
      <c r="GA49" s="33"/>
      <c r="GB49" s="33"/>
      <c r="GC49" s="33"/>
      <c r="GD49" s="33"/>
      <c r="GE49" s="33"/>
      <c r="GF49" s="33"/>
      <c r="GG49" s="33"/>
      <c r="GH49" s="33"/>
      <c r="GI49" s="33"/>
      <c r="GJ49" s="33"/>
      <c r="GK49" s="33"/>
      <c r="GL49" s="33"/>
      <c r="GM49" s="33"/>
      <c r="GN49" s="33"/>
      <c r="GO49" s="33"/>
      <c r="GP49" s="33"/>
      <c r="GQ49" s="33"/>
      <c r="GR49" s="33"/>
      <c r="GS49" s="33"/>
      <c r="GT49" s="33"/>
      <c r="GU49" s="33"/>
      <c r="GV49" s="33"/>
      <c r="GW49" s="33"/>
      <c r="GX49" s="33"/>
      <c r="GY49" s="33"/>
      <c r="GZ49" s="33"/>
      <c r="HA49" s="33"/>
      <c r="HB49" s="33"/>
      <c r="HC49" s="33"/>
      <c r="HD49" s="33"/>
      <c r="HE49" s="33"/>
      <c r="HF49" s="33"/>
      <c r="HG49" s="33"/>
      <c r="HH49" s="33"/>
      <c r="HI49" s="33"/>
      <c r="HJ49" s="33"/>
      <c r="HK49" s="33"/>
      <c r="HL49" s="33"/>
      <c r="HM49" s="33"/>
      <c r="HN49" s="33"/>
      <c r="HO49" s="33"/>
      <c r="HP49" s="33"/>
      <c r="HQ49" s="33"/>
      <c r="HR49" s="33"/>
      <c r="HS49" s="33"/>
      <c r="HT49" s="33"/>
      <c r="HU49" s="33"/>
      <c r="HV49" s="33"/>
      <c r="HW49" s="33"/>
      <c r="HX49" s="33"/>
      <c r="HY49" s="33"/>
      <c r="HZ49" s="33"/>
      <c r="IA49" s="33"/>
      <c r="IB49" s="33"/>
      <c r="IC49" s="33"/>
      <c r="ID49" s="33"/>
      <c r="IE49" s="33"/>
      <c r="IF49" s="33"/>
      <c r="IG49" s="33"/>
      <c r="IH49" s="33"/>
      <c r="II49" s="33"/>
      <c r="IJ49" s="33"/>
      <c r="IK49" s="33"/>
      <c r="IL49" s="33"/>
      <c r="IM49" s="33"/>
      <c r="IN49" s="33"/>
      <c r="IO49" s="33"/>
      <c r="IP49" s="33"/>
      <c r="IQ49" s="33"/>
      <c r="IR49" s="33"/>
      <c r="IS49" s="33"/>
      <c r="IT49" s="33"/>
      <c r="IU49" s="33"/>
      <c r="IV49" s="33"/>
    </row>
    <row r="50" spans="1:256" ht="16.8" thickTop="1" thickBot="1">
      <c r="C50" s="192" t="s">
        <v>51</v>
      </c>
      <c r="D50" s="192"/>
      <c r="E50" s="192"/>
      <c r="F50" s="192"/>
      <c r="G50" s="192"/>
      <c r="H50" s="192"/>
      <c r="I50" s="29">
        <f>'Preisinfo Gästegruppen 2025'!F46</f>
        <v>0</v>
      </c>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33"/>
      <c r="BR50" s="33"/>
      <c r="BS50" s="33"/>
      <c r="BT50" s="33"/>
      <c r="BU50" s="33"/>
      <c r="BV50" s="33"/>
      <c r="BW50" s="33"/>
      <c r="BX50" s="33"/>
      <c r="BY50" s="33"/>
      <c r="BZ50" s="33"/>
      <c r="CA50" s="33"/>
      <c r="CB50" s="33"/>
      <c r="CC50" s="33"/>
      <c r="CD50" s="33"/>
      <c r="CE50" s="33"/>
      <c r="CF50" s="33"/>
      <c r="CG50" s="33"/>
      <c r="CH50" s="33"/>
      <c r="CI50" s="33"/>
      <c r="CJ50" s="33"/>
      <c r="CK50" s="33"/>
      <c r="CL50" s="33"/>
      <c r="CM50" s="33"/>
      <c r="CN50" s="33"/>
      <c r="CO50" s="33"/>
      <c r="CP50" s="33"/>
      <c r="CQ50" s="33"/>
      <c r="CR50" s="33"/>
      <c r="CS50" s="33"/>
      <c r="CT50" s="33"/>
      <c r="CU50" s="33"/>
      <c r="CV50" s="33"/>
      <c r="CW50" s="33"/>
      <c r="CX50" s="33"/>
      <c r="CY50" s="33"/>
      <c r="CZ50" s="33"/>
      <c r="DA50" s="33"/>
      <c r="DB50" s="33"/>
      <c r="DC50" s="33"/>
      <c r="DD50" s="33"/>
      <c r="DE50" s="33"/>
      <c r="DF50" s="33"/>
      <c r="DG50" s="33"/>
      <c r="DH50" s="33"/>
      <c r="DI50" s="33"/>
      <c r="DJ50" s="33"/>
      <c r="DK50" s="33"/>
      <c r="DL50" s="33"/>
      <c r="DM50" s="33"/>
      <c r="DN50" s="33"/>
      <c r="DO50" s="33"/>
      <c r="DP50" s="33"/>
      <c r="DQ50" s="33"/>
      <c r="DR50" s="33"/>
      <c r="DS50" s="33"/>
      <c r="DT50" s="33"/>
      <c r="DU50" s="33"/>
      <c r="DV50" s="33"/>
      <c r="DW50" s="33"/>
      <c r="DX50" s="33"/>
      <c r="DY50" s="33"/>
      <c r="DZ50" s="33"/>
      <c r="EA50" s="33"/>
      <c r="EB50" s="33"/>
      <c r="EC50" s="33"/>
      <c r="ED50" s="33"/>
      <c r="EE50" s="33"/>
      <c r="EF50" s="33"/>
      <c r="EG50" s="33"/>
      <c r="EH50" s="33"/>
      <c r="EI50" s="33"/>
      <c r="EJ50" s="33"/>
      <c r="EK50" s="33"/>
      <c r="EL50" s="33"/>
      <c r="EM50" s="33"/>
      <c r="EN50" s="33"/>
      <c r="EO50" s="33"/>
      <c r="EP50" s="33"/>
      <c r="EQ50" s="33"/>
      <c r="ER50" s="33"/>
      <c r="ES50" s="33"/>
      <c r="ET50" s="33"/>
      <c r="EU50" s="33"/>
      <c r="EV50" s="33"/>
      <c r="EW50" s="33"/>
      <c r="EX50" s="33"/>
      <c r="EY50" s="33"/>
      <c r="EZ50" s="33"/>
      <c r="FA50" s="33"/>
      <c r="FB50" s="33"/>
      <c r="FC50" s="33"/>
      <c r="FD50" s="33"/>
      <c r="FE50" s="33"/>
      <c r="FF50" s="33"/>
      <c r="FG50" s="33"/>
      <c r="FH50" s="33"/>
      <c r="FI50" s="33"/>
      <c r="FJ50" s="33"/>
      <c r="FK50" s="33"/>
      <c r="FL50" s="33"/>
      <c r="FM50" s="33"/>
      <c r="FN50" s="33"/>
      <c r="FO50" s="33"/>
      <c r="FP50" s="33"/>
      <c r="FQ50" s="33"/>
      <c r="FR50" s="33"/>
      <c r="FS50" s="33"/>
      <c r="FT50" s="33"/>
      <c r="FU50" s="33"/>
      <c r="FV50" s="33"/>
      <c r="FW50" s="33"/>
      <c r="FX50" s="33"/>
      <c r="FY50" s="33"/>
      <c r="FZ50" s="33"/>
      <c r="GA50" s="33"/>
      <c r="GB50" s="33"/>
      <c r="GC50" s="33"/>
      <c r="GD50" s="33"/>
      <c r="GE50" s="33"/>
      <c r="GF50" s="33"/>
      <c r="GG50" s="33"/>
      <c r="GH50" s="33"/>
      <c r="GI50" s="33"/>
      <c r="GJ50" s="33"/>
      <c r="GK50" s="33"/>
      <c r="GL50" s="33"/>
      <c r="GM50" s="33"/>
      <c r="GN50" s="33"/>
      <c r="GO50" s="33"/>
      <c r="GP50" s="33"/>
      <c r="GQ50" s="33"/>
      <c r="GR50" s="33"/>
      <c r="GS50" s="33"/>
      <c r="GT50" s="33"/>
      <c r="GU50" s="33"/>
      <c r="GV50" s="33"/>
      <c r="GW50" s="33"/>
      <c r="GX50" s="33"/>
      <c r="GY50" s="33"/>
      <c r="GZ50" s="33"/>
      <c r="HA50" s="33"/>
      <c r="HB50" s="33"/>
      <c r="HC50" s="33"/>
      <c r="HD50" s="33"/>
      <c r="HE50" s="33"/>
      <c r="HF50" s="33"/>
      <c r="HG50" s="33"/>
      <c r="HH50" s="33"/>
      <c r="HI50" s="33"/>
      <c r="HJ50" s="33"/>
      <c r="HK50" s="33"/>
      <c r="HL50" s="33"/>
      <c r="HM50" s="33"/>
      <c r="HN50" s="33"/>
      <c r="HO50" s="33"/>
      <c r="HP50" s="33"/>
      <c r="HQ50" s="33"/>
      <c r="HR50" s="33"/>
      <c r="HS50" s="33"/>
      <c r="HT50" s="33"/>
      <c r="HU50" s="33"/>
      <c r="HV50" s="33"/>
      <c r="HW50" s="33"/>
      <c r="HX50" s="33"/>
      <c r="HY50" s="33"/>
      <c r="HZ50" s="33"/>
      <c r="IA50" s="33"/>
      <c r="IB50" s="33"/>
      <c r="IC50" s="33"/>
      <c r="ID50" s="33"/>
      <c r="IE50" s="33"/>
      <c r="IF50" s="33"/>
      <c r="IG50" s="33"/>
      <c r="IH50" s="33"/>
      <c r="II50" s="33"/>
      <c r="IJ50" s="33"/>
      <c r="IK50" s="33"/>
      <c r="IL50" s="33"/>
      <c r="IM50" s="33"/>
      <c r="IN50" s="33"/>
      <c r="IO50" s="33"/>
      <c r="IP50" s="33"/>
      <c r="IQ50" s="33"/>
      <c r="IR50" s="33"/>
      <c r="IS50" s="33"/>
      <c r="IT50" s="33"/>
      <c r="IU50" s="33"/>
      <c r="IV50" s="33"/>
    </row>
    <row r="51" spans="1:256" ht="15" customHeight="1" thickTop="1">
      <c r="D51" s="34"/>
      <c r="G51" s="31"/>
      <c r="H51" s="35"/>
      <c r="I51" s="32"/>
    </row>
    <row r="52" spans="1:256">
      <c r="C52" s="193" t="s">
        <v>52</v>
      </c>
      <c r="D52" s="193"/>
      <c r="E52" s="193"/>
      <c r="F52" s="193"/>
      <c r="G52" s="193"/>
      <c r="H52" s="193"/>
      <c r="I52" s="24">
        <f>H48*I50</f>
        <v>0</v>
      </c>
    </row>
    <row r="53" spans="1:256">
      <c r="D53" s="34"/>
      <c r="G53" s="31"/>
      <c r="H53" s="35"/>
    </row>
    <row r="54" spans="1:256" ht="16.2" thickBot="1">
      <c r="A54" s="189" t="s">
        <v>53</v>
      </c>
      <c r="B54" s="189"/>
      <c r="C54" s="190"/>
      <c r="D54" s="190"/>
      <c r="E54" s="190"/>
      <c r="F54" s="190"/>
      <c r="G54" s="191"/>
      <c r="H54" s="191"/>
      <c r="I54" s="11"/>
    </row>
    <row r="55" spans="1:256" ht="32.4" thickTop="1" thickBot="1">
      <c r="A55" s="36" t="s">
        <v>63</v>
      </c>
      <c r="B55" s="37" t="s">
        <v>64</v>
      </c>
      <c r="G55" s="31"/>
      <c r="I55" s="29">
        <f>'Preisinfo Gästegruppen 2025'!F51</f>
        <v>0</v>
      </c>
    </row>
    <row r="56" spans="1:256" ht="32.4" thickTop="1" thickBot="1">
      <c r="A56" s="37" t="s">
        <v>65</v>
      </c>
      <c r="B56" s="36" t="s">
        <v>66</v>
      </c>
      <c r="C56" s="192" t="s">
        <v>54</v>
      </c>
      <c r="D56" s="192"/>
      <c r="E56" s="192"/>
      <c r="F56" s="192"/>
      <c r="G56" s="192"/>
      <c r="H56" s="192"/>
      <c r="I56" s="29">
        <f>'Preisinfo Gästegruppen 2025'!F52</f>
        <v>0</v>
      </c>
    </row>
    <row r="57" spans="1:256" ht="15.75" customHeight="1" thickTop="1">
      <c r="A57" s="37"/>
      <c r="B57" s="37" t="s">
        <v>67</v>
      </c>
      <c r="G57" s="31"/>
      <c r="H57" s="13"/>
    </row>
    <row r="58" spans="1:256">
      <c r="A58" s="37"/>
      <c r="B58" s="37"/>
      <c r="G58" s="31"/>
      <c r="H58" s="13"/>
    </row>
    <row r="59" spans="1:256">
      <c r="A59" s="37"/>
      <c r="B59" s="37"/>
      <c r="C59" s="193" t="s">
        <v>55</v>
      </c>
      <c r="D59" s="193"/>
      <c r="E59" s="193"/>
      <c r="F59" s="193"/>
      <c r="G59" s="193"/>
      <c r="H59" s="193"/>
      <c r="I59" s="24">
        <f>25*I56+I55</f>
        <v>0</v>
      </c>
    </row>
    <row r="61" spans="1:256">
      <c r="C61" s="193" t="s">
        <v>31</v>
      </c>
      <c r="D61" s="193"/>
      <c r="E61" s="193"/>
      <c r="F61" s="193"/>
      <c r="G61" s="193"/>
      <c r="H61" s="193"/>
      <c r="I61" s="38">
        <f>I24+I32+I40</f>
        <v>0</v>
      </c>
    </row>
    <row r="62" spans="1:256">
      <c r="B62" s="33"/>
      <c r="C62" s="33"/>
      <c r="D62" s="33"/>
      <c r="E62" s="33"/>
      <c r="F62" s="33"/>
      <c r="G62" s="33"/>
      <c r="H62" s="33"/>
      <c r="I62" s="33"/>
    </row>
    <row r="63" spans="1:256">
      <c r="A63" s="198" t="s">
        <v>62</v>
      </c>
      <c r="B63" s="193" t="s">
        <v>56</v>
      </c>
      <c r="C63" s="193"/>
      <c r="D63" s="193"/>
      <c r="E63" s="193"/>
      <c r="F63" s="193"/>
      <c r="G63" s="193"/>
      <c r="H63" s="193"/>
      <c r="I63" s="27">
        <f>SUM(I23+I31+I39+I45)</f>
        <v>0</v>
      </c>
    </row>
    <row r="64" spans="1:256">
      <c r="A64" s="199"/>
      <c r="B64" s="193" t="s">
        <v>57</v>
      </c>
      <c r="C64" s="193"/>
      <c r="D64" s="193"/>
      <c r="E64" s="193"/>
      <c r="F64" s="193"/>
      <c r="G64" s="193"/>
      <c r="H64" s="193"/>
      <c r="I64" s="27">
        <f>I52</f>
        <v>0</v>
      </c>
    </row>
    <row r="65" spans="1:20">
      <c r="A65" s="199"/>
      <c r="B65" s="193" t="s">
        <v>58</v>
      </c>
      <c r="C65" s="193"/>
      <c r="D65" s="193"/>
      <c r="E65" s="193"/>
      <c r="F65" s="193"/>
      <c r="G65" s="193"/>
      <c r="H65" s="193"/>
      <c r="I65" s="27">
        <f>I59</f>
        <v>0</v>
      </c>
    </row>
    <row r="66" spans="1:20">
      <c r="I66" s="27"/>
      <c r="T66" s="27">
        <f>I67*1.19</f>
        <v>0</v>
      </c>
    </row>
    <row r="67" spans="1:20">
      <c r="B67" s="193" t="s">
        <v>59</v>
      </c>
      <c r="C67" s="193"/>
      <c r="D67" s="193"/>
      <c r="E67" s="193"/>
      <c r="F67" s="193"/>
      <c r="G67" s="193"/>
      <c r="H67" s="193"/>
      <c r="I67" s="27">
        <f>SUM(I63:I65)</f>
        <v>0</v>
      </c>
    </row>
  </sheetData>
  <sheetProtection algorithmName="SHA-512" hashValue="qgptsyB1IqibeaZ1A7zeHHXatuVHeNIHdxja94u1TB3FBvwQBdin9Xz49uk79/zHXoUGNUh/vRX4LShO9afQBg==" saltValue="WWy6V1SOyETXxvy+uz659A==" spinCount="100000" sheet="1" objects="1" scenarios="1"/>
  <mergeCells count="23">
    <mergeCell ref="B67:H67"/>
    <mergeCell ref="C61:H61"/>
    <mergeCell ref="B63:H63"/>
    <mergeCell ref="B64:H64"/>
    <mergeCell ref="A63:A65"/>
    <mergeCell ref="B65:H65"/>
    <mergeCell ref="A1:I2"/>
    <mergeCell ref="A7:B7"/>
    <mergeCell ref="C23:H23"/>
    <mergeCell ref="C24:H24"/>
    <mergeCell ref="C31:H31"/>
    <mergeCell ref="C32:H32"/>
    <mergeCell ref="C39:H39"/>
    <mergeCell ref="C40:H40"/>
    <mergeCell ref="C45:H45"/>
    <mergeCell ref="C59:H59"/>
    <mergeCell ref="C50:H50"/>
    <mergeCell ref="C52:H52"/>
    <mergeCell ref="A54:B54"/>
    <mergeCell ref="C54:D54"/>
    <mergeCell ref="E54:F54"/>
    <mergeCell ref="G54:H54"/>
    <mergeCell ref="C56:H56"/>
  </mergeCells>
  <pageMargins left="0.25" right="0.25" top="0.75" bottom="0.75" header="0.3" footer="0.3"/>
  <pageSetup paperSize="9" scale="65" firstPageNumber="0" orientation="landscape" horizontalDpi="300" verticalDpi="300" r:id="rId1"/>
  <headerFooter alignWithMargins="0"/>
  <rowBreaks count="1" manualBreakCount="1">
    <brk id="67" max="16383" man="1"/>
  </rowBreaks>
  <colBreaks count="1" manualBreakCount="1">
    <brk id="9"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05"/>
  <sheetViews>
    <sheetView tabSelected="1" workbookViewId="0">
      <selection activeCell="I7" sqref="I7"/>
    </sheetView>
  </sheetViews>
  <sheetFormatPr baseColWidth="10" defaultColWidth="11" defaultRowHeight="16.8"/>
  <cols>
    <col min="1" max="1" width="2.6640625" style="39" customWidth="1"/>
    <col min="2" max="2" width="34.33203125" style="40" bestFit="1" customWidth="1"/>
    <col min="3" max="3" width="57.6640625" style="40" bestFit="1" customWidth="1"/>
    <col min="4" max="4" width="11.109375" style="40" customWidth="1"/>
    <col min="5" max="5" width="12.44140625" style="40" customWidth="1"/>
    <col min="6" max="6" width="15.77734375" style="40" customWidth="1"/>
    <col min="7" max="42" width="11" style="39"/>
    <col min="43" max="16384" width="11" style="40"/>
  </cols>
  <sheetData>
    <row r="1" spans="2:6" s="39" customFormat="1" ht="17.399999999999999" thickBot="1"/>
    <row r="2" spans="2:6" ht="67.95" customHeight="1">
      <c r="B2" s="202" t="s">
        <v>70</v>
      </c>
      <c r="C2" s="203"/>
      <c r="D2" s="203"/>
      <c r="E2" s="203"/>
      <c r="F2" s="204"/>
    </row>
    <row r="3" spans="2:6" ht="17.399999999999999" thickBot="1">
      <c r="B3" s="205"/>
      <c r="C3" s="206"/>
      <c r="D3" s="206"/>
      <c r="E3" s="206"/>
      <c r="F3" s="207"/>
    </row>
    <row r="4" spans="2:6" ht="17.399999999999999" thickBot="1">
      <c r="B4" s="208" t="s">
        <v>74</v>
      </c>
      <c r="C4" s="209"/>
      <c r="D4" s="41">
        <v>1</v>
      </c>
      <c r="E4" s="42"/>
      <c r="F4" s="43"/>
    </row>
    <row r="5" spans="2:6">
      <c r="B5" s="44"/>
      <c r="C5" s="45"/>
      <c r="D5" s="45"/>
      <c r="E5" s="46"/>
      <c r="F5" s="43"/>
    </row>
    <row r="6" spans="2:6">
      <c r="B6" s="47" t="s">
        <v>5</v>
      </c>
      <c r="C6" s="48" t="s">
        <v>6</v>
      </c>
      <c r="D6" s="48" t="s">
        <v>7</v>
      </c>
      <c r="E6" s="48" t="s">
        <v>11</v>
      </c>
      <c r="F6" s="49" t="s">
        <v>12</v>
      </c>
    </row>
    <row r="7" spans="2:6">
      <c r="B7" s="47"/>
      <c r="C7" s="48"/>
      <c r="D7" s="48"/>
      <c r="E7" s="48"/>
      <c r="F7" s="49"/>
    </row>
    <row r="8" spans="2:6" ht="17.399999999999999" thickBot="1">
      <c r="B8" s="50" t="s">
        <v>13</v>
      </c>
      <c r="C8" s="51"/>
      <c r="D8" s="51"/>
      <c r="E8" s="52"/>
      <c r="F8" s="53"/>
    </row>
    <row r="9" spans="2:6">
      <c r="B9" s="54" t="s">
        <v>14</v>
      </c>
      <c r="C9" s="55" t="s">
        <v>15</v>
      </c>
      <c r="D9" s="56">
        <v>22</v>
      </c>
      <c r="E9" s="57">
        <f>'Kalk. Freizeitkosten'!H13</f>
        <v>482.59620000000001</v>
      </c>
      <c r="F9" s="58" t="s">
        <v>75</v>
      </c>
    </row>
    <row r="10" spans="2:6">
      <c r="B10" s="54" t="s">
        <v>16</v>
      </c>
      <c r="C10" s="56" t="s">
        <v>17</v>
      </c>
      <c r="D10" s="56">
        <v>14</v>
      </c>
      <c r="E10" s="57">
        <f>'Kalk. Freizeitkosten'!H14</f>
        <v>319.27940000000001</v>
      </c>
      <c r="F10" s="59" t="s">
        <v>75</v>
      </c>
    </row>
    <row r="11" spans="2:6">
      <c r="B11" s="54" t="s">
        <v>18</v>
      </c>
      <c r="C11" s="56" t="s">
        <v>19</v>
      </c>
      <c r="D11" s="56">
        <v>13</v>
      </c>
      <c r="E11" s="57">
        <f>'Kalk. Freizeitkosten'!H15</f>
        <v>295.00230000000005</v>
      </c>
      <c r="F11" s="59" t="s">
        <v>75</v>
      </c>
    </row>
    <row r="12" spans="2:6">
      <c r="B12" s="54" t="s">
        <v>20</v>
      </c>
      <c r="C12" s="56" t="s">
        <v>73</v>
      </c>
      <c r="D12" s="56">
        <v>21</v>
      </c>
      <c r="E12" s="57">
        <f>'Kalk. Freizeitkosten'!H16</f>
        <v>458.31910000000005</v>
      </c>
      <c r="F12" s="59" t="s">
        <v>75</v>
      </c>
    </row>
    <row r="13" spans="2:6" ht="33.6">
      <c r="B13" s="60" t="s">
        <v>21</v>
      </c>
      <c r="C13" s="61" t="s">
        <v>61</v>
      </c>
      <c r="D13" s="62"/>
      <c r="E13" s="57">
        <f>'Kalk. Freizeitkosten'!H17</f>
        <v>149.05000000000001</v>
      </c>
      <c r="F13" s="63" t="s">
        <v>75</v>
      </c>
    </row>
    <row r="14" spans="2:6">
      <c r="B14" s="64" t="s">
        <v>22</v>
      </c>
      <c r="C14" s="56" t="s">
        <v>60</v>
      </c>
      <c r="D14" s="56"/>
      <c r="E14" s="57">
        <f>'Kalk. Freizeitkosten'!H18</f>
        <v>206.5</v>
      </c>
      <c r="F14" s="59" t="s">
        <v>75</v>
      </c>
    </row>
    <row r="15" spans="2:6">
      <c r="B15" s="64" t="s">
        <v>24</v>
      </c>
      <c r="C15" s="56" t="s">
        <v>25</v>
      </c>
      <c r="D15" s="56"/>
      <c r="E15" s="57">
        <f>'Kalk. Freizeitkosten'!H19</f>
        <v>36</v>
      </c>
      <c r="F15" s="59" t="s">
        <v>75</v>
      </c>
    </row>
    <row r="16" spans="2:6">
      <c r="B16" s="64" t="s">
        <v>26</v>
      </c>
      <c r="C16" s="56" t="s">
        <v>27</v>
      </c>
      <c r="D16" s="56"/>
      <c r="E16" s="57">
        <f>'Kalk. Freizeitkosten'!H20</f>
        <v>30.85</v>
      </c>
      <c r="F16" s="59" t="s">
        <v>75</v>
      </c>
    </row>
    <row r="17" spans="2:6" ht="34.200000000000003" thickBot="1">
      <c r="B17" s="54" t="s">
        <v>28</v>
      </c>
      <c r="C17" s="55" t="s">
        <v>29</v>
      </c>
      <c r="D17" s="56"/>
      <c r="E17" s="57">
        <f>'Kalk. Freizeitkosten'!H21</f>
        <v>130</v>
      </c>
      <c r="F17" s="65" t="s">
        <v>75</v>
      </c>
    </row>
    <row r="18" spans="2:6">
      <c r="B18" s="54"/>
      <c r="C18" s="66"/>
      <c r="D18" s="56"/>
      <c r="E18" s="67"/>
      <c r="F18" s="68"/>
    </row>
    <row r="19" spans="2:6">
      <c r="B19" s="54"/>
      <c r="C19" s="66"/>
      <c r="D19" s="210" t="s">
        <v>115</v>
      </c>
      <c r="E19" s="210"/>
      <c r="F19" s="69">
        <f>(IF(F9="x",E9,0))+(IF(F10="x",E10,0))+(IF(F11="x",E11,0))+(IF(F12="x",E12,0))+(IF(F13="x",E13,0))+(IF(F14="x",E14,0))+(IF(F15="x",E15,0))+(IF(F16="x",E16,0))+(IF(F17="x",E17,0))</f>
        <v>0</v>
      </c>
    </row>
    <row r="20" spans="2:6">
      <c r="B20" s="54"/>
      <c r="C20" s="66"/>
      <c r="D20" s="211" t="s">
        <v>31</v>
      </c>
      <c r="E20" s="211"/>
      <c r="F20" s="70">
        <f>(IF(F10="x",D10,0))+(IF(F11="x",D11,0))+(IF(F12="x",D12,0))+(IF(F13="x",D13,0))+(IF(F14="x",D14,0))+(IF(F15="x",D15,0))+(IF(F16="x",D16,0))+(IF(F17="x",D17,0))+(IF(F9="x",D9,0))</f>
        <v>0</v>
      </c>
    </row>
    <row r="21" spans="2:6">
      <c r="B21" s="54"/>
      <c r="C21" s="66"/>
      <c r="D21" s="56"/>
      <c r="E21" s="67"/>
      <c r="F21" s="68"/>
    </row>
    <row r="22" spans="2:6" ht="17.399999999999999" thickBot="1">
      <c r="B22" s="71" t="s">
        <v>32</v>
      </c>
      <c r="C22" s="72"/>
      <c r="D22" s="72"/>
      <c r="E22" s="73"/>
      <c r="F22" s="74"/>
    </row>
    <row r="23" spans="2:6">
      <c r="B23" s="75" t="s">
        <v>33</v>
      </c>
      <c r="C23" s="76" t="s">
        <v>34</v>
      </c>
      <c r="D23" s="76">
        <v>13</v>
      </c>
      <c r="E23" s="77">
        <f>'Kalk. Freizeitkosten'!H27</f>
        <v>300.15230000000003</v>
      </c>
      <c r="F23" s="78" t="s">
        <v>75</v>
      </c>
    </row>
    <row r="24" spans="2:6">
      <c r="B24" s="75" t="s">
        <v>35</v>
      </c>
      <c r="C24" s="76" t="s">
        <v>36</v>
      </c>
      <c r="D24" s="76">
        <v>10</v>
      </c>
      <c r="E24" s="77">
        <f>'Kalk. Freizeitkosten'!H28</f>
        <v>242.77100000000002</v>
      </c>
      <c r="F24" s="79" t="s">
        <v>75</v>
      </c>
    </row>
    <row r="25" spans="2:6" ht="17.399999999999999" thickBot="1">
      <c r="B25" s="75" t="s">
        <v>37</v>
      </c>
      <c r="C25" s="76" t="s">
        <v>23</v>
      </c>
      <c r="D25" s="76"/>
      <c r="E25" s="77">
        <f>'Kalk. Freizeitkosten'!H29</f>
        <v>82.25</v>
      </c>
      <c r="F25" s="80" t="s">
        <v>75</v>
      </c>
    </row>
    <row r="26" spans="2:6">
      <c r="B26" s="75"/>
      <c r="C26" s="76"/>
      <c r="D26" s="76"/>
      <c r="E26" s="77"/>
      <c r="F26" s="81" t="s">
        <v>75</v>
      </c>
    </row>
    <row r="27" spans="2:6">
      <c r="B27" s="75"/>
      <c r="C27" s="76"/>
      <c r="D27" s="212" t="s">
        <v>115</v>
      </c>
      <c r="E27" s="212"/>
      <c r="F27" s="82">
        <f>(IF(F23="x",E23,0))+(IF(F24="x",E24,0))+(IF(F25="x",E25,0))</f>
        <v>0</v>
      </c>
    </row>
    <row r="28" spans="2:6">
      <c r="B28" s="75"/>
      <c r="C28" s="76"/>
      <c r="D28" s="212" t="s">
        <v>31</v>
      </c>
      <c r="E28" s="212"/>
      <c r="F28" s="83">
        <f>(IF(F24="x",D24,0))+(IF(F25="x",D25,0))+(IF(F23="x",D23,0))</f>
        <v>0</v>
      </c>
    </row>
    <row r="29" spans="2:6">
      <c r="B29" s="75"/>
      <c r="C29" s="76"/>
      <c r="D29" s="76"/>
      <c r="E29" s="77"/>
      <c r="F29" s="84"/>
    </row>
    <row r="30" spans="2:6" ht="17.399999999999999" thickBot="1">
      <c r="B30" s="85" t="s">
        <v>38</v>
      </c>
      <c r="C30" s="86"/>
      <c r="D30" s="86"/>
      <c r="E30" s="87"/>
      <c r="F30" s="88"/>
    </row>
    <row r="31" spans="2:6">
      <c r="B31" s="89" t="s">
        <v>39</v>
      </c>
      <c r="C31" s="90" t="s">
        <v>40</v>
      </c>
      <c r="D31" s="90">
        <v>14</v>
      </c>
      <c r="E31" s="91">
        <f>'Kalk. Freizeitkosten'!H35</f>
        <v>329.57940000000002</v>
      </c>
      <c r="F31" s="92" t="s">
        <v>75</v>
      </c>
    </row>
    <row r="32" spans="2:6">
      <c r="B32" s="89" t="s">
        <v>41</v>
      </c>
      <c r="C32" s="90" t="s">
        <v>42</v>
      </c>
      <c r="D32" s="90">
        <v>15</v>
      </c>
      <c r="E32" s="91">
        <f>'Kalk. Freizeitkosten'!H36</f>
        <v>348.70650000000001</v>
      </c>
      <c r="F32" s="93" t="s">
        <v>75</v>
      </c>
    </row>
    <row r="33" spans="2:6" ht="17.399999999999999" thickBot="1">
      <c r="B33" s="89" t="s">
        <v>43</v>
      </c>
      <c r="C33" s="90" t="s">
        <v>44</v>
      </c>
      <c r="D33" s="90">
        <v>9</v>
      </c>
      <c r="E33" s="91">
        <f>'Kalk. Freizeitkosten'!H37</f>
        <v>233.94389999999999</v>
      </c>
      <c r="F33" s="94" t="s">
        <v>75</v>
      </c>
    </row>
    <row r="34" spans="2:6">
      <c r="B34" s="89"/>
      <c r="C34" s="90"/>
      <c r="D34" s="90"/>
      <c r="E34" s="91"/>
      <c r="F34" s="95"/>
    </row>
    <row r="35" spans="2:6">
      <c r="B35" s="89"/>
      <c r="C35" s="90"/>
      <c r="D35" s="213" t="s">
        <v>115</v>
      </c>
      <c r="E35" s="213"/>
      <c r="F35" s="96">
        <f>(IF(F31="x",E31,0))+(IF(F32="x",E32,0))+(IF(F33="x",E33,0))</f>
        <v>0</v>
      </c>
    </row>
    <row r="36" spans="2:6">
      <c r="B36" s="89"/>
      <c r="C36" s="90"/>
      <c r="D36" s="213" t="s">
        <v>31</v>
      </c>
      <c r="E36" s="213"/>
      <c r="F36" s="97">
        <f>(IF(F32="x",D32,0))+(IF(F33="x",D33,0))+(IF(F31="x",D31,0))</f>
        <v>0</v>
      </c>
    </row>
    <row r="37" spans="2:6">
      <c r="B37" s="89"/>
      <c r="C37" s="90"/>
      <c r="D37" s="90"/>
      <c r="E37" s="91"/>
      <c r="F37" s="98"/>
    </row>
    <row r="38" spans="2:6" ht="17.399999999999999" thickBot="1">
      <c r="B38" s="99" t="s">
        <v>45</v>
      </c>
      <c r="C38" s="100"/>
      <c r="D38" s="100"/>
      <c r="E38" s="101"/>
      <c r="F38" s="102"/>
    </row>
    <row r="39" spans="2:6" ht="17.399999999999999" thickBot="1">
      <c r="B39" s="103" t="s">
        <v>46</v>
      </c>
      <c r="C39" s="104" t="s">
        <v>47</v>
      </c>
      <c r="D39" s="104"/>
      <c r="E39" s="105">
        <f>'Kalk. Freizeitkosten'!H43</f>
        <v>61.7</v>
      </c>
      <c r="F39" s="106" t="s">
        <v>75</v>
      </c>
    </row>
    <row r="40" spans="2:6">
      <c r="B40" s="103"/>
      <c r="C40" s="104"/>
      <c r="D40" s="104"/>
      <c r="E40" s="105"/>
      <c r="F40" s="107"/>
    </row>
    <row r="41" spans="2:6">
      <c r="B41" s="103"/>
      <c r="C41" s="104"/>
      <c r="D41" s="214" t="s">
        <v>30</v>
      </c>
      <c r="E41" s="214"/>
      <c r="F41" s="108">
        <f>(IF(F39="x",E39,0))</f>
        <v>0</v>
      </c>
    </row>
    <row r="42" spans="2:6">
      <c r="B42" s="103"/>
      <c r="C42" s="104"/>
      <c r="D42" s="104"/>
      <c r="E42" s="105"/>
      <c r="F42" s="107"/>
    </row>
    <row r="43" spans="2:6">
      <c r="B43" s="109" t="s">
        <v>48</v>
      </c>
      <c r="C43" s="110"/>
      <c r="D43" s="110"/>
      <c r="E43" s="111"/>
      <c r="F43" s="112"/>
    </row>
    <row r="44" spans="2:6">
      <c r="B44" s="113" t="s">
        <v>49</v>
      </c>
      <c r="C44" s="114" t="s">
        <v>50</v>
      </c>
      <c r="D44" s="114"/>
      <c r="E44" s="115">
        <f>'Kalk. Freizeitkosten'!H48</f>
        <v>15</v>
      </c>
      <c r="F44" s="116"/>
    </row>
    <row r="45" spans="2:6" ht="17.399999999999999" thickBot="1">
      <c r="B45" s="113" t="s">
        <v>68</v>
      </c>
      <c r="C45" s="114" t="s">
        <v>69</v>
      </c>
      <c r="D45" s="114"/>
      <c r="E45" s="115">
        <f>'Kalk. Freizeitkosten'!H49</f>
        <v>10</v>
      </c>
      <c r="F45" s="116"/>
    </row>
    <row r="46" spans="2:6" ht="17.399999999999999" thickBot="1">
      <c r="B46" s="113"/>
      <c r="C46" s="114"/>
      <c r="D46" s="215" t="s">
        <v>51</v>
      </c>
      <c r="E46" s="215"/>
      <c r="F46" s="117">
        <v>0</v>
      </c>
    </row>
    <row r="47" spans="2:6">
      <c r="B47" s="113"/>
      <c r="C47" s="114"/>
      <c r="D47" s="114"/>
      <c r="E47" s="115"/>
      <c r="F47" s="118"/>
    </row>
    <row r="48" spans="2:6">
      <c r="B48" s="113"/>
      <c r="C48" s="114"/>
      <c r="D48" s="216" t="s">
        <v>52</v>
      </c>
      <c r="E48" s="216"/>
      <c r="F48" s="119">
        <f>E44*F46</f>
        <v>0</v>
      </c>
    </row>
    <row r="49" spans="2:6">
      <c r="B49" s="113"/>
      <c r="C49" s="114"/>
      <c r="D49" s="114"/>
      <c r="E49" s="115"/>
      <c r="F49" s="120"/>
    </row>
    <row r="50" spans="2:6" ht="17.399999999999999" thickBot="1">
      <c r="B50" s="200" t="s">
        <v>53</v>
      </c>
      <c r="C50" s="201"/>
      <c r="D50" s="121"/>
      <c r="E50" s="122"/>
      <c r="F50" s="123"/>
    </row>
    <row r="51" spans="2:6" ht="34.200000000000003" thickBot="1">
      <c r="B51" s="124" t="s">
        <v>63</v>
      </c>
      <c r="C51" s="125" t="s">
        <v>64</v>
      </c>
      <c r="D51" s="126"/>
      <c r="E51" s="126"/>
      <c r="F51" s="127">
        <v>0</v>
      </c>
    </row>
    <row r="52" spans="2:6" ht="34.200000000000003" thickBot="1">
      <c r="B52" s="128" t="s">
        <v>76</v>
      </c>
      <c r="C52" s="129" t="s">
        <v>66</v>
      </c>
      <c r="D52" s="218" t="s">
        <v>54</v>
      </c>
      <c r="E52" s="218"/>
      <c r="F52" s="127">
        <v>0</v>
      </c>
    </row>
    <row r="53" spans="2:6">
      <c r="B53" s="128"/>
      <c r="C53" s="125" t="s">
        <v>67</v>
      </c>
      <c r="D53" s="126"/>
      <c r="E53" s="130"/>
      <c r="F53" s="131"/>
    </row>
    <row r="54" spans="2:6">
      <c r="B54" s="128"/>
      <c r="C54" s="125"/>
      <c r="D54" s="126"/>
      <c r="E54" s="130"/>
      <c r="F54" s="131"/>
    </row>
    <row r="55" spans="2:6">
      <c r="B55" s="128"/>
      <c r="C55" s="125"/>
      <c r="D55" s="219" t="s">
        <v>55</v>
      </c>
      <c r="E55" s="219"/>
      <c r="F55" s="132">
        <f>25*F52+F51</f>
        <v>0</v>
      </c>
    </row>
    <row r="56" spans="2:6" s="39" customFormat="1">
      <c r="B56" s="133"/>
      <c r="C56" s="134"/>
      <c r="D56" s="134"/>
      <c r="E56" s="134"/>
      <c r="F56" s="135"/>
    </row>
    <row r="57" spans="2:6" s="39" customFormat="1">
      <c r="B57" s="133"/>
      <c r="C57" s="134"/>
      <c r="D57" s="220" t="s">
        <v>31</v>
      </c>
      <c r="E57" s="220"/>
      <c r="F57" s="136">
        <f>'Kalk. Freizeitkosten'!I61</f>
        <v>0</v>
      </c>
    </row>
    <row r="58" spans="2:6" s="39" customFormat="1">
      <c r="B58" s="133"/>
      <c r="F58" s="137"/>
    </row>
    <row r="59" spans="2:6" s="39" customFormat="1">
      <c r="B59" s="221" t="s">
        <v>62</v>
      </c>
      <c r="C59" s="220" t="s">
        <v>56</v>
      </c>
      <c r="D59" s="220"/>
      <c r="E59" s="220"/>
      <c r="F59" s="138">
        <f>'Kalk. Freizeitkosten'!I63</f>
        <v>0</v>
      </c>
    </row>
    <row r="60" spans="2:6" s="39" customFormat="1">
      <c r="B60" s="222"/>
      <c r="C60" s="220" t="s">
        <v>57</v>
      </c>
      <c r="D60" s="220"/>
      <c r="E60" s="220"/>
      <c r="F60" s="138">
        <f>'Kalk. Freizeitkosten'!I64</f>
        <v>0</v>
      </c>
    </row>
    <row r="61" spans="2:6" s="39" customFormat="1">
      <c r="B61" s="222"/>
      <c r="C61" s="220" t="s">
        <v>58</v>
      </c>
      <c r="D61" s="220"/>
      <c r="E61" s="220"/>
      <c r="F61" s="138">
        <f>'Kalk. Freizeitkosten'!I65</f>
        <v>0</v>
      </c>
    </row>
    <row r="62" spans="2:6" s="39" customFormat="1">
      <c r="B62" s="133"/>
      <c r="C62" s="134"/>
      <c r="D62" s="134"/>
      <c r="E62" s="134"/>
      <c r="F62" s="138"/>
    </row>
    <row r="63" spans="2:6" s="39" customFormat="1" ht="17.399999999999999" thickBot="1">
      <c r="B63" s="139"/>
      <c r="C63" s="217" t="s">
        <v>59</v>
      </c>
      <c r="D63" s="217"/>
      <c r="E63" s="217"/>
      <c r="F63" s="140">
        <f>'Kalk. Freizeitkosten'!I67</f>
        <v>0</v>
      </c>
    </row>
    <row r="64" spans="2:6" s="39" customFormat="1"/>
    <row r="65" s="39" customFormat="1"/>
    <row r="66" s="39" customFormat="1"/>
    <row r="67" s="39" customFormat="1"/>
    <row r="68" s="39" customFormat="1"/>
    <row r="69" s="39" customFormat="1"/>
    <row r="70" s="39" customFormat="1"/>
    <row r="71" s="39" customFormat="1"/>
    <row r="72" s="39" customFormat="1"/>
    <row r="73" s="39" customFormat="1"/>
    <row r="74" s="39" customFormat="1"/>
    <row r="75" s="39" customFormat="1"/>
    <row r="76" s="39" customFormat="1"/>
    <row r="77" s="39" customFormat="1"/>
    <row r="78" s="39" customFormat="1"/>
    <row r="79" s="39" customFormat="1"/>
    <row r="80"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row r="104" s="39" customFormat="1"/>
    <row r="105" s="39" customFormat="1"/>
    <row r="106" s="39" customFormat="1"/>
    <row r="107" s="39" customFormat="1"/>
    <row r="108" s="39" customFormat="1"/>
    <row r="109" s="39" customFormat="1"/>
    <row r="110" s="39" customFormat="1"/>
    <row r="111" s="39" customFormat="1"/>
    <row r="112" s="39" customFormat="1"/>
    <row r="113" s="39" customFormat="1"/>
    <row r="114" s="39" customFormat="1"/>
    <row r="115" s="39" customFormat="1"/>
    <row r="116" s="39" customFormat="1"/>
    <row r="117" s="39" customFormat="1"/>
    <row r="118" s="39" customFormat="1"/>
    <row r="119" s="39" customFormat="1"/>
    <row r="120" s="39" customFormat="1"/>
    <row r="121" s="39" customFormat="1"/>
    <row r="122" s="39" customFormat="1"/>
    <row r="123" s="39" customFormat="1"/>
    <row r="124" s="39" customFormat="1"/>
    <row r="125" s="39" customFormat="1"/>
    <row r="126" s="39" customFormat="1"/>
    <row r="127" s="39" customFormat="1"/>
    <row r="128" s="39" customFormat="1"/>
    <row r="129" s="39" customFormat="1"/>
    <row r="130" s="39" customFormat="1"/>
    <row r="131" s="39" customFormat="1"/>
    <row r="132" s="39" customFormat="1"/>
    <row r="133" s="39" customFormat="1"/>
    <row r="134" s="39" customFormat="1"/>
    <row r="135" s="39" customFormat="1"/>
    <row r="136" s="39" customFormat="1"/>
    <row r="137" s="39" customFormat="1"/>
    <row r="138" s="39" customFormat="1"/>
    <row r="139" s="39" customFormat="1"/>
    <row r="140" s="39" customFormat="1"/>
    <row r="141" s="39" customFormat="1"/>
    <row r="142" s="39" customFormat="1"/>
    <row r="143" s="39" customFormat="1"/>
    <row r="144" s="39" customFormat="1"/>
    <row r="145" s="39" customFormat="1"/>
    <row r="146" s="39" customFormat="1"/>
    <row r="147" s="39" customFormat="1"/>
    <row r="148" s="39" customFormat="1"/>
    <row r="149" s="39" customFormat="1"/>
    <row r="150" s="39" customFormat="1"/>
    <row r="151" s="39" customFormat="1"/>
    <row r="152" s="39" customFormat="1"/>
    <row r="153" s="39" customFormat="1"/>
    <row r="154" s="39" customFormat="1"/>
    <row r="155" s="39" customFormat="1"/>
    <row r="156" s="39" customFormat="1"/>
    <row r="157" s="39" customFormat="1"/>
    <row r="158" s="39" customFormat="1"/>
    <row r="159" s="39" customFormat="1"/>
    <row r="160" s="39" customFormat="1"/>
    <row r="161" s="39" customFormat="1"/>
    <row r="162" s="39" customFormat="1"/>
    <row r="163" s="39" customFormat="1"/>
    <row r="164" s="39" customFormat="1"/>
    <row r="165" s="39" customFormat="1"/>
    <row r="166" s="39" customFormat="1"/>
    <row r="167" s="39" customFormat="1"/>
    <row r="168" s="39" customFormat="1"/>
    <row r="169" s="39" customFormat="1"/>
    <row r="170" s="39" customFormat="1"/>
    <row r="171" s="39" customFormat="1"/>
    <row r="172" s="39" customFormat="1"/>
    <row r="173" s="39" customFormat="1"/>
    <row r="174" s="39" customFormat="1"/>
    <row r="175" s="39" customFormat="1"/>
    <row r="176" s="39" customFormat="1"/>
    <row r="177" s="39" customFormat="1"/>
    <row r="178" s="39" customFormat="1"/>
    <row r="179" s="39" customFormat="1"/>
    <row r="180" s="39" customFormat="1"/>
    <row r="181" s="39" customFormat="1"/>
    <row r="182" s="39" customFormat="1"/>
    <row r="183" s="39" customFormat="1"/>
    <row r="184" s="39" customFormat="1"/>
    <row r="185" s="39" customFormat="1"/>
    <row r="186" s="39" customFormat="1"/>
    <row r="187" s="39" customFormat="1"/>
    <row r="188" s="39" customFormat="1"/>
    <row r="189" s="39" customFormat="1"/>
    <row r="190" s="39" customFormat="1"/>
    <row r="191" s="39" customFormat="1"/>
    <row r="192" s="39" customFormat="1"/>
    <row r="193" s="39" customFormat="1"/>
    <row r="194" s="39" customFormat="1"/>
    <row r="195" s="39" customFormat="1"/>
    <row r="196" s="39" customFormat="1"/>
    <row r="197" s="39" customFormat="1"/>
    <row r="198" s="39" customFormat="1"/>
    <row r="199" s="39" customFormat="1"/>
    <row r="200" s="39" customFormat="1"/>
    <row r="201" s="39" customFormat="1"/>
    <row r="202" s="39" customFormat="1"/>
    <row r="203" s="39" customFormat="1"/>
    <row r="204" s="39" customFormat="1"/>
    <row r="205" s="39" customFormat="1"/>
    <row r="206" s="39" customFormat="1"/>
    <row r="207" s="39" customFormat="1"/>
    <row r="208" s="39" customFormat="1"/>
    <row r="209" s="39" customFormat="1"/>
    <row r="210" s="39" customFormat="1"/>
    <row r="211" s="39" customFormat="1"/>
    <row r="212" s="39" customFormat="1"/>
    <row r="213" s="39" customFormat="1"/>
    <row r="214" s="39" customFormat="1"/>
    <row r="215" s="39" customFormat="1"/>
    <row r="216" s="39" customFormat="1"/>
    <row r="217" s="39" customFormat="1"/>
    <row r="218" s="39" customFormat="1"/>
    <row r="219" s="39" customFormat="1"/>
    <row r="220" s="39" customFormat="1"/>
    <row r="221" s="39" customFormat="1"/>
    <row r="222" s="39" customFormat="1"/>
    <row r="223" s="39" customFormat="1"/>
    <row r="224" s="39" customFormat="1"/>
    <row r="225" s="39" customFormat="1"/>
    <row r="226" s="39" customFormat="1"/>
    <row r="227" s="39" customFormat="1"/>
    <row r="228" s="39" customFormat="1"/>
    <row r="229" s="39" customFormat="1"/>
    <row r="230" s="39" customFormat="1"/>
    <row r="231" s="39" customFormat="1"/>
    <row r="232" s="39" customFormat="1"/>
    <row r="233" s="39" customFormat="1"/>
    <row r="234" s="39" customFormat="1"/>
    <row r="235" s="39" customFormat="1"/>
    <row r="236" s="39" customFormat="1"/>
    <row r="237" s="39" customFormat="1"/>
    <row r="238" s="39" customFormat="1"/>
    <row r="239" s="39" customFormat="1"/>
    <row r="240" s="39" customFormat="1"/>
    <row r="241" s="39" customFormat="1"/>
    <row r="242" s="39" customFormat="1"/>
    <row r="243" s="39" customFormat="1"/>
    <row r="244" s="39" customFormat="1"/>
    <row r="245" s="39" customFormat="1"/>
    <row r="246" s="39" customFormat="1"/>
    <row r="247" s="39" customFormat="1"/>
    <row r="248" s="39" customFormat="1"/>
    <row r="249" s="39" customFormat="1"/>
    <row r="250" s="39" customFormat="1"/>
    <row r="251" s="39" customFormat="1"/>
    <row r="252" s="39" customFormat="1"/>
    <row r="253" s="39" customFormat="1"/>
    <row r="254" s="39" customFormat="1"/>
    <row r="255" s="39" customFormat="1"/>
    <row r="256" s="39" customFormat="1"/>
    <row r="257" s="39" customFormat="1"/>
    <row r="258" s="39" customFormat="1"/>
    <row r="259" s="39" customFormat="1"/>
    <row r="260" s="39" customFormat="1"/>
    <row r="261" s="39" customFormat="1"/>
    <row r="262" s="39" customFormat="1"/>
    <row r="263" s="39" customFormat="1"/>
    <row r="264" s="39" customFormat="1"/>
    <row r="265" s="39" customFormat="1"/>
    <row r="266" s="39" customFormat="1"/>
    <row r="267" s="39" customFormat="1"/>
    <row r="268" s="39" customFormat="1"/>
    <row r="269" s="39" customFormat="1"/>
    <row r="270" s="39" customFormat="1"/>
    <row r="271" s="39" customFormat="1"/>
    <row r="272" s="39" customFormat="1"/>
    <row r="273" s="39" customFormat="1"/>
    <row r="274" s="39" customFormat="1"/>
    <row r="275" s="39" customFormat="1"/>
    <row r="276" s="39" customFormat="1"/>
    <row r="277" s="39" customFormat="1"/>
    <row r="278" s="39" customFormat="1"/>
    <row r="279" s="39" customFormat="1"/>
    <row r="280" s="39" customFormat="1"/>
    <row r="281" s="39" customFormat="1"/>
    <row r="282" s="39" customFormat="1"/>
    <row r="283" s="39" customFormat="1"/>
    <row r="284" s="39" customFormat="1"/>
    <row r="285" s="39" customFormat="1"/>
    <row r="286" s="39" customFormat="1"/>
    <row r="287" s="39" customFormat="1"/>
    <row r="288" s="39" customFormat="1"/>
    <row r="289" s="39" customFormat="1"/>
    <row r="290" s="39" customFormat="1"/>
    <row r="291" s="39" customFormat="1"/>
    <row r="292" s="39" customFormat="1"/>
    <row r="293" s="39" customFormat="1"/>
    <row r="294" s="39" customFormat="1"/>
    <row r="295" s="39" customFormat="1"/>
    <row r="296" s="39" customFormat="1"/>
    <row r="297" s="39" customFormat="1"/>
    <row r="298" s="39" customFormat="1"/>
    <row r="299" s="39" customFormat="1"/>
    <row r="300" s="39" customFormat="1"/>
    <row r="301" s="39" customFormat="1"/>
    <row r="302" s="39" customFormat="1"/>
    <row r="303" s="39" customFormat="1"/>
    <row r="304" s="39" customFormat="1"/>
    <row r="305" s="39" customFormat="1"/>
  </sheetData>
  <mergeCells count="20">
    <mergeCell ref="C63:E63"/>
    <mergeCell ref="D52:E52"/>
    <mergeCell ref="D55:E55"/>
    <mergeCell ref="D57:E57"/>
    <mergeCell ref="B59:B61"/>
    <mergeCell ref="C59:E59"/>
    <mergeCell ref="C60:E60"/>
    <mergeCell ref="C61:E61"/>
    <mergeCell ref="B50:C50"/>
    <mergeCell ref="B2:F3"/>
    <mergeCell ref="B4:C4"/>
    <mergeCell ref="D19:E19"/>
    <mergeCell ref="D20:E20"/>
    <mergeCell ref="D27:E27"/>
    <mergeCell ref="D28:E28"/>
    <mergeCell ref="D35:E35"/>
    <mergeCell ref="D36:E36"/>
    <mergeCell ref="D41:E41"/>
    <mergeCell ref="D46:E46"/>
    <mergeCell ref="D48:E48"/>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5:J61"/>
  <sheetViews>
    <sheetView view="pageLayout" topLeftCell="A49" zoomScale="115" zoomScaleNormal="100" zoomScaleSheetLayoutView="100" zoomScalePageLayoutView="115" workbookViewId="0">
      <selection activeCell="A54" sqref="A54:XFD54"/>
    </sheetView>
  </sheetViews>
  <sheetFormatPr baseColWidth="10" defaultColWidth="11.44140625" defaultRowHeight="18.600000000000001"/>
  <cols>
    <col min="1" max="1" width="33.109375" style="145" customWidth="1"/>
    <col min="2" max="2" width="14.5546875" style="145" customWidth="1"/>
    <col min="3" max="3" width="14.5546875" style="145" bestFit="1" customWidth="1"/>
    <col min="4" max="4" width="14.88671875" style="145" customWidth="1"/>
    <col min="5" max="5" width="10.88671875" style="149" bestFit="1" customWidth="1"/>
    <col min="6" max="6" width="12.109375" style="149" bestFit="1" customWidth="1"/>
    <col min="7" max="7" width="17.88671875" style="145" customWidth="1"/>
    <col min="8" max="8" width="14.109375" style="145" customWidth="1"/>
    <col min="9" max="16384" width="11.44140625" style="145"/>
  </cols>
  <sheetData>
    <row r="5" spans="1:7">
      <c r="A5" s="144"/>
      <c r="E5" s="146"/>
      <c r="F5" s="147"/>
      <c r="G5" s="144"/>
    </row>
    <row r="6" spans="1:7">
      <c r="A6" s="144"/>
      <c r="E6" s="146"/>
      <c r="F6" s="147"/>
      <c r="G6" s="144"/>
    </row>
    <row r="7" spans="1:7">
      <c r="E7" s="146"/>
      <c r="F7" s="147"/>
      <c r="G7" s="144"/>
    </row>
    <row r="8" spans="1:7">
      <c r="E8" s="146"/>
      <c r="F8" s="147"/>
      <c r="G8" s="144"/>
    </row>
    <row r="9" spans="1:7">
      <c r="E9" s="146"/>
      <c r="F9" s="147"/>
    </row>
    <row r="10" spans="1:7">
      <c r="A10" s="148"/>
    </row>
    <row r="11" spans="1:7">
      <c r="A11" s="141"/>
      <c r="E11" s="150"/>
      <c r="F11" s="151"/>
    </row>
    <row r="12" spans="1:7">
      <c r="A12" s="141"/>
      <c r="E12" s="146"/>
      <c r="F12" s="147"/>
    </row>
    <row r="13" spans="1:7">
      <c r="A13" s="141"/>
      <c r="E13" s="146"/>
      <c r="F13" s="147"/>
    </row>
    <row r="14" spans="1:7" ht="22.65" customHeight="1">
      <c r="A14" s="142"/>
      <c r="E14" s="146"/>
      <c r="F14" s="147"/>
    </row>
    <row r="15" spans="1:7" ht="22.65" customHeight="1">
      <c r="A15" s="143"/>
      <c r="E15" s="146"/>
      <c r="F15" s="147"/>
      <c r="G15" s="144"/>
    </row>
    <row r="16" spans="1:7" ht="22.65" customHeight="1">
      <c r="A16" s="142"/>
      <c r="E16" s="146"/>
      <c r="F16" s="147"/>
      <c r="G16" s="144"/>
    </row>
    <row r="17" spans="1:7" ht="22.65" customHeight="1">
      <c r="A17" s="142"/>
      <c r="E17" s="146"/>
      <c r="F17" s="147"/>
      <c r="G17" s="144"/>
    </row>
    <row r="18" spans="1:7" ht="22.65" customHeight="1">
      <c r="A18" s="142"/>
      <c r="E18" s="146"/>
      <c r="F18" s="147"/>
      <c r="G18" s="145" t="s">
        <v>117</v>
      </c>
    </row>
    <row r="19" spans="1:7" ht="31.2" customHeight="1">
      <c r="A19" s="144"/>
      <c r="E19" s="146"/>
      <c r="F19" s="147"/>
      <c r="G19" s="153"/>
    </row>
    <row r="20" spans="1:7">
      <c r="E20" s="147"/>
      <c r="F20" s="147"/>
    </row>
    <row r="21" spans="1:7">
      <c r="A21" s="152" t="s">
        <v>77</v>
      </c>
      <c r="B21" s="183" t="s">
        <v>118</v>
      </c>
      <c r="G21" s="154"/>
    </row>
    <row r="22" spans="1:7">
      <c r="A22" s="155" t="s">
        <v>78</v>
      </c>
      <c r="E22" s="145"/>
      <c r="F22" s="145"/>
    </row>
    <row r="23" spans="1:7">
      <c r="A23" s="155" t="s">
        <v>79</v>
      </c>
      <c r="E23" s="145"/>
      <c r="F23" s="145"/>
    </row>
    <row r="25" spans="1:7">
      <c r="A25" s="144" t="s">
        <v>80</v>
      </c>
    </row>
    <row r="26" spans="1:7">
      <c r="A26" s="144" t="s">
        <v>81</v>
      </c>
    </row>
    <row r="27" spans="1:7" ht="19.2" thickBot="1"/>
    <row r="28" spans="1:7">
      <c r="A28" s="156"/>
      <c r="B28" s="157"/>
      <c r="C28" s="157"/>
      <c r="D28" s="184" t="s">
        <v>82</v>
      </c>
      <c r="E28" s="185" t="s">
        <v>83</v>
      </c>
      <c r="F28" s="185" t="s">
        <v>84</v>
      </c>
      <c r="G28" s="186" t="s">
        <v>85</v>
      </c>
    </row>
    <row r="29" spans="1:7" ht="22.5" customHeight="1">
      <c r="A29" s="158" t="s">
        <v>13</v>
      </c>
      <c r="B29" s="226"/>
      <c r="C29" s="226"/>
      <c r="D29" s="159">
        <f>'Preisinfo Gästegruppen 2025'!F19*100/107</f>
        <v>0</v>
      </c>
      <c r="E29" s="160">
        <v>2</v>
      </c>
      <c r="F29" s="161">
        <f>D29*0.07</f>
        <v>0</v>
      </c>
      <c r="G29" s="162">
        <f>D29+F29</f>
        <v>0</v>
      </c>
    </row>
    <row r="30" spans="1:7" ht="22.5" customHeight="1">
      <c r="A30" s="158" t="s">
        <v>45</v>
      </c>
      <c r="B30" s="226"/>
      <c r="C30" s="226"/>
      <c r="D30" s="159">
        <f>'Preisinfo Gästegruppen 2025'!F41*100/107</f>
        <v>0</v>
      </c>
      <c r="E30" s="160">
        <v>2</v>
      </c>
      <c r="F30" s="161">
        <f>D30*0.07</f>
        <v>0</v>
      </c>
      <c r="G30" s="162">
        <f t="shared" ref="G30:G35" si="0">D30+F30</f>
        <v>0</v>
      </c>
    </row>
    <row r="31" spans="1:7" ht="22.5" customHeight="1">
      <c r="A31" s="158" t="s">
        <v>38</v>
      </c>
      <c r="B31" s="226"/>
      <c r="C31" s="226"/>
      <c r="D31" s="159">
        <f>'Preisinfo Gästegruppen 2025'!F35*100/107</f>
        <v>0</v>
      </c>
      <c r="E31" s="160">
        <v>2</v>
      </c>
      <c r="F31" s="161">
        <f t="shared" ref="F31:F35" si="1">D31*0.07</f>
        <v>0</v>
      </c>
      <c r="G31" s="162">
        <f t="shared" si="0"/>
        <v>0</v>
      </c>
    </row>
    <row r="32" spans="1:7" ht="22.5" customHeight="1">
      <c r="A32" s="158" t="s">
        <v>32</v>
      </c>
      <c r="B32" s="226"/>
      <c r="C32" s="226"/>
      <c r="D32" s="159">
        <f>'Preisinfo Gästegruppen 2025'!F27*100/107</f>
        <v>0</v>
      </c>
      <c r="E32" s="160">
        <v>2</v>
      </c>
      <c r="F32" s="161">
        <f t="shared" si="1"/>
        <v>0</v>
      </c>
      <c r="G32" s="162">
        <f t="shared" si="0"/>
        <v>0</v>
      </c>
    </row>
    <row r="33" spans="1:10" s="163" customFormat="1" ht="22.5" customHeight="1">
      <c r="A33" s="158" t="s">
        <v>86</v>
      </c>
      <c r="B33" s="229" t="s">
        <v>114</v>
      </c>
      <c r="C33" s="229"/>
      <c r="D33" s="159">
        <f>52*'Preisinfo Gästegruppen 2025'!D4*100/107</f>
        <v>48.598130841121495</v>
      </c>
      <c r="E33" s="160">
        <v>2</v>
      </c>
      <c r="F33" s="161">
        <f t="shared" si="1"/>
        <v>3.4018691588785051</v>
      </c>
      <c r="G33" s="162">
        <f t="shared" si="0"/>
        <v>52</v>
      </c>
    </row>
    <row r="34" spans="1:10" ht="22.5" customHeight="1">
      <c r="A34" s="158" t="s">
        <v>87</v>
      </c>
      <c r="B34" s="226"/>
      <c r="C34" s="226"/>
      <c r="D34" s="159">
        <v>0</v>
      </c>
      <c r="E34" s="160">
        <v>2</v>
      </c>
      <c r="F34" s="161">
        <f t="shared" si="1"/>
        <v>0</v>
      </c>
      <c r="G34" s="162">
        <f t="shared" si="0"/>
        <v>0</v>
      </c>
      <c r="I34" s="164"/>
    </row>
    <row r="35" spans="1:10" ht="22.5" customHeight="1">
      <c r="A35" s="158" t="s">
        <v>88</v>
      </c>
      <c r="B35" s="226"/>
      <c r="C35" s="226"/>
      <c r="D35" s="159">
        <f>'Preisinfo Gästegruppen 2025'!E17*100/107</f>
        <v>121.49532710280374</v>
      </c>
      <c r="E35" s="160">
        <v>2</v>
      </c>
      <c r="F35" s="161">
        <f t="shared" si="1"/>
        <v>8.5046728971962633</v>
      </c>
      <c r="G35" s="162">
        <f t="shared" si="0"/>
        <v>130</v>
      </c>
    </row>
    <row r="36" spans="1:10" s="163" customFormat="1" ht="22.5" customHeight="1">
      <c r="A36" s="158" t="s">
        <v>89</v>
      </c>
      <c r="B36" s="227" t="s">
        <v>90</v>
      </c>
      <c r="C36" s="227"/>
      <c r="D36" s="159">
        <f t="shared" ref="D36:D40" si="2">G36*100/107</f>
        <v>0</v>
      </c>
      <c r="E36" s="160">
        <v>2</v>
      </c>
      <c r="F36" s="159">
        <f t="shared" ref="F36:F41" si="3">G36-D36</f>
        <v>0</v>
      </c>
      <c r="G36" s="162">
        <v>0</v>
      </c>
    </row>
    <row r="37" spans="1:10" s="163" customFormat="1" ht="22.5" customHeight="1">
      <c r="A37" s="158" t="s">
        <v>91</v>
      </c>
      <c r="B37" s="227" t="s">
        <v>92</v>
      </c>
      <c r="C37" s="227"/>
      <c r="D37" s="159">
        <f t="shared" si="2"/>
        <v>0</v>
      </c>
      <c r="E37" s="165">
        <v>2</v>
      </c>
      <c r="F37" s="161">
        <f t="shared" si="3"/>
        <v>0</v>
      </c>
      <c r="G37" s="162">
        <v>0</v>
      </c>
    </row>
    <row r="38" spans="1:10" s="163" customFormat="1" ht="22.5" customHeight="1">
      <c r="A38" s="158" t="s">
        <v>91</v>
      </c>
      <c r="B38" s="228" t="s">
        <v>93</v>
      </c>
      <c r="C38" s="228"/>
      <c r="D38" s="159">
        <f t="shared" si="2"/>
        <v>0</v>
      </c>
      <c r="E38" s="165">
        <v>2</v>
      </c>
      <c r="F38" s="161">
        <f t="shared" si="3"/>
        <v>0</v>
      </c>
      <c r="G38" s="162">
        <v>0</v>
      </c>
    </row>
    <row r="39" spans="1:10" s="163" customFormat="1" ht="22.5" customHeight="1">
      <c r="A39" s="158" t="s">
        <v>91</v>
      </c>
      <c r="B39" s="227" t="s">
        <v>94</v>
      </c>
      <c r="C39" s="227"/>
      <c r="D39" s="159">
        <f t="shared" si="2"/>
        <v>0</v>
      </c>
      <c r="E39" s="165">
        <v>2</v>
      </c>
      <c r="F39" s="161">
        <f t="shared" si="3"/>
        <v>0</v>
      </c>
      <c r="G39" s="162">
        <v>0</v>
      </c>
      <c r="J39" s="166"/>
    </row>
    <row r="40" spans="1:10" s="163" customFormat="1" ht="22.5" customHeight="1">
      <c r="A40" s="158" t="s">
        <v>91</v>
      </c>
      <c r="B40" s="227" t="s">
        <v>95</v>
      </c>
      <c r="C40" s="227"/>
      <c r="D40" s="159">
        <f t="shared" si="2"/>
        <v>0</v>
      </c>
      <c r="E40" s="165">
        <v>2</v>
      </c>
      <c r="F40" s="161">
        <f t="shared" si="3"/>
        <v>0</v>
      </c>
      <c r="G40" s="162">
        <v>0</v>
      </c>
      <c r="J40" s="166"/>
    </row>
    <row r="41" spans="1:10" s="163" customFormat="1" ht="32.25" customHeight="1">
      <c r="A41" s="158" t="s">
        <v>96</v>
      </c>
      <c r="B41" s="228" t="s">
        <v>97</v>
      </c>
      <c r="C41" s="228"/>
      <c r="D41" s="159">
        <f>G41*100/119</f>
        <v>0</v>
      </c>
      <c r="E41" s="165">
        <v>3</v>
      </c>
      <c r="F41" s="161">
        <f t="shared" si="3"/>
        <v>0</v>
      </c>
      <c r="G41" s="162">
        <v>0</v>
      </c>
      <c r="J41" s="167"/>
    </row>
    <row r="42" spans="1:10" ht="22.5" customHeight="1">
      <c r="A42" s="158" t="s">
        <v>98</v>
      </c>
      <c r="B42" s="226" t="s">
        <v>99</v>
      </c>
      <c r="C42" s="226"/>
      <c r="D42" s="159">
        <f>G42*100/100</f>
        <v>0</v>
      </c>
      <c r="E42" s="160">
        <v>1</v>
      </c>
      <c r="F42" s="161">
        <f>G42-D42</f>
        <v>0</v>
      </c>
      <c r="G42" s="162">
        <v>0</v>
      </c>
    </row>
    <row r="43" spans="1:10" ht="22.5" customHeight="1">
      <c r="A43" s="158" t="s">
        <v>100</v>
      </c>
      <c r="B43" s="226" t="s">
        <v>101</v>
      </c>
      <c r="C43" s="226"/>
      <c r="D43" s="159">
        <f>G43*100/100</f>
        <v>0</v>
      </c>
      <c r="E43" s="160">
        <v>1</v>
      </c>
      <c r="F43" s="161">
        <f>G43-D43</f>
        <v>0</v>
      </c>
      <c r="G43" s="162">
        <v>0</v>
      </c>
    </row>
    <row r="44" spans="1:10" ht="22.5" customHeight="1">
      <c r="A44" s="158" t="s">
        <v>102</v>
      </c>
      <c r="B44" s="226"/>
      <c r="C44" s="226"/>
      <c r="D44" s="159">
        <f>G44*100/100</f>
        <v>0</v>
      </c>
      <c r="E44" s="160">
        <v>1</v>
      </c>
      <c r="F44" s="161">
        <f>G44-D44</f>
        <v>0</v>
      </c>
      <c r="G44" s="162">
        <v>0</v>
      </c>
    </row>
    <row r="45" spans="1:10" ht="22.5" customHeight="1">
      <c r="A45" s="158" t="s">
        <v>103</v>
      </c>
      <c r="B45" s="226"/>
      <c r="C45" s="226"/>
      <c r="D45" s="159">
        <f>G45*100/100</f>
        <v>0</v>
      </c>
      <c r="E45" s="160">
        <v>1</v>
      </c>
      <c r="F45" s="161">
        <f>G45-D45</f>
        <v>0</v>
      </c>
      <c r="G45" s="162">
        <v>0</v>
      </c>
    </row>
    <row r="46" spans="1:10" ht="22.5" customHeight="1">
      <c r="A46" s="187" t="s">
        <v>104</v>
      </c>
      <c r="B46" s="188" t="s">
        <v>105</v>
      </c>
      <c r="C46" s="188" t="s">
        <v>106</v>
      </c>
      <c r="D46" s="168"/>
      <c r="E46" s="169"/>
      <c r="F46" s="169"/>
      <c r="G46" s="170"/>
    </row>
    <row r="47" spans="1:10" ht="22.5" customHeight="1">
      <c r="A47" s="171">
        <v>0</v>
      </c>
      <c r="B47" s="172">
        <v>1</v>
      </c>
      <c r="C47" s="161">
        <f>SUMIF($E$29:$E$45,"1",$F$29:$F$45)</f>
        <v>0</v>
      </c>
      <c r="D47" s="168"/>
      <c r="E47" s="169"/>
      <c r="F47" s="169"/>
      <c r="G47" s="170"/>
    </row>
    <row r="48" spans="1:10" ht="22.5" customHeight="1">
      <c r="A48" s="171">
        <v>7.0000000000000007E-2</v>
      </c>
      <c r="B48" s="172">
        <v>2</v>
      </c>
      <c r="C48" s="161">
        <f>SUMIF($E$29:$E$45,"2",$F$29:$F$45)</f>
        <v>11.906542056074768</v>
      </c>
      <c r="D48" s="173"/>
      <c r="E48" s="174"/>
      <c r="F48" s="174"/>
      <c r="G48" s="175"/>
    </row>
    <row r="49" spans="1:7" ht="22.5" customHeight="1">
      <c r="A49" s="171">
        <v>0.19</v>
      </c>
      <c r="B49" s="172">
        <v>3</v>
      </c>
      <c r="C49" s="161">
        <f>SUMIF($E$29:$E$45,"3",$F$29:$F$45)</f>
        <v>0</v>
      </c>
      <c r="D49" s="173"/>
      <c r="E49" s="174"/>
      <c r="F49" s="174"/>
      <c r="G49" s="175"/>
    </row>
    <row r="50" spans="1:7" ht="22.5" customHeight="1" thickBot="1">
      <c r="A50" s="176"/>
      <c r="B50" s="177" t="s">
        <v>107</v>
      </c>
      <c r="C50" s="178">
        <f>SUM(C47:C49)</f>
        <v>11.906542056074768</v>
      </c>
      <c r="D50" s="179"/>
      <c r="E50" s="224" t="s">
        <v>108</v>
      </c>
      <c r="F50" s="225"/>
      <c r="G50" s="180">
        <f>SUM(G29:G45)</f>
        <v>182</v>
      </c>
    </row>
    <row r="52" spans="1:7">
      <c r="A52" s="181" t="s">
        <v>109</v>
      </c>
    </row>
    <row r="53" spans="1:7" ht="58.2" customHeight="1">
      <c r="A53" s="223" t="s">
        <v>116</v>
      </c>
      <c r="B53" s="223"/>
      <c r="C53" s="223"/>
      <c r="D53" s="223"/>
      <c r="E53" s="223"/>
      <c r="F53" s="223"/>
    </row>
    <row r="54" spans="1:7" ht="7.8" customHeight="1">
      <c r="A54" s="144"/>
    </row>
    <row r="55" spans="1:7">
      <c r="A55" s="144" t="s">
        <v>110</v>
      </c>
      <c r="D55" s="150"/>
      <c r="E55" s="151"/>
      <c r="F55" s="151"/>
    </row>
    <row r="56" spans="1:7">
      <c r="A56" s="144" t="s">
        <v>111</v>
      </c>
      <c r="D56" s="144"/>
      <c r="E56" s="147"/>
      <c r="F56" s="147"/>
    </row>
    <row r="57" spans="1:7">
      <c r="A57" s="182"/>
      <c r="D57" s="144"/>
      <c r="E57" s="147"/>
      <c r="F57" s="147"/>
    </row>
    <row r="58" spans="1:7">
      <c r="A58" s="145" t="s">
        <v>112</v>
      </c>
      <c r="D58" s="144"/>
      <c r="E58" s="147"/>
      <c r="F58" s="147"/>
    </row>
    <row r="59" spans="1:7">
      <c r="A59" s="144"/>
      <c r="D59" s="144"/>
      <c r="E59" s="147"/>
      <c r="F59" s="147"/>
    </row>
    <row r="60" spans="1:7">
      <c r="D60" s="155"/>
      <c r="E60" s="151"/>
      <c r="F60" s="151"/>
    </row>
    <row r="61" spans="1:7">
      <c r="A61" s="145" t="s">
        <v>113</v>
      </c>
      <c r="D61" s="155"/>
      <c r="E61" s="151"/>
      <c r="F61" s="151"/>
    </row>
  </sheetData>
  <sheetProtection algorithmName="SHA-512" hashValue="Eh0msp8G5uu1h4fTEpB6w2s8p3+CMIFMWCadR59KVnQ4mGbYl5Ya7jx8Oq3w03xHVFCkhj29IS8rz8p34j+jCg==" saltValue="A0rjC6CyhZRvhvGuNHbKNQ==" spinCount="100000" sheet="1" selectLockedCells="1"/>
  <mergeCells count="19">
    <mergeCell ref="B34:C34"/>
    <mergeCell ref="B29:C29"/>
    <mergeCell ref="B30:C30"/>
    <mergeCell ref="B31:C31"/>
    <mergeCell ref="B32:C32"/>
    <mergeCell ref="B33:C33"/>
    <mergeCell ref="A53:F53"/>
    <mergeCell ref="E50:F50"/>
    <mergeCell ref="B35:C35"/>
    <mergeCell ref="B36:C36"/>
    <mergeCell ref="B37:C37"/>
    <mergeCell ref="B38:C38"/>
    <mergeCell ref="B39:C39"/>
    <mergeCell ref="B40:C40"/>
    <mergeCell ref="B41:C41"/>
    <mergeCell ref="B42:C42"/>
    <mergeCell ref="B43:C43"/>
    <mergeCell ref="B44:C44"/>
    <mergeCell ref="B45:C45"/>
  </mergeCells>
  <pageMargins left="0.7" right="0.7" top="0.75" bottom="1.8315217391304348" header="0.3" footer="0.3"/>
  <pageSetup paperSize="9" scale="75" orientation="portrait" r:id="rId1"/>
  <headerFooter>
    <oddFooter>&amp;C&amp;"Lato Medium,Standard"Seite &amp;P|&amp;N&amp;"Arial,Standard"
&amp;G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Kalk. Freizeitkosten</vt:lpstr>
      <vt:lpstr>Preisinfo Gästegruppen 2025</vt:lpstr>
      <vt:lpstr>Rechnung F-25</vt:lpstr>
      <vt:lpstr>'Kalk. Freizeitkosten'!__xlnm.Print_Area</vt:lpstr>
      <vt:lpstr>'Kalk. Freizeitkosten'!Druckbereich</vt:lpstr>
      <vt:lpstr>'Rechnung F-25'!Druckbereich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Roß</dc:creator>
  <cp:lastModifiedBy>Markus Ross // Philadelphia-Verein e.V.</cp:lastModifiedBy>
  <cp:lastPrinted>2023-12-27T22:55:45Z</cp:lastPrinted>
  <dcterms:created xsi:type="dcterms:W3CDTF">2017-06-05T15:23:34Z</dcterms:created>
  <dcterms:modified xsi:type="dcterms:W3CDTF">2025-06-18T09:28:10Z</dcterms:modified>
</cp:coreProperties>
</file>