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arkusRossPhiladelph\Documents\Ph-V\murrhardt\FZ\Rechnungen 2025\"/>
    </mc:Choice>
  </mc:AlternateContent>
  <xr:revisionPtr revIDLastSave="0" documentId="13_ncr:1_{83FD054B-F942-47F4-B0DD-397B6A52EF12}" xr6:coauthVersionLast="47" xr6:coauthVersionMax="47" xr10:uidLastSave="{00000000-0000-0000-0000-000000000000}"/>
  <bookViews>
    <workbookView xWindow="-108" yWindow="-108" windowWidth="23256" windowHeight="12456" firstSheet="1" activeTab="1" xr2:uid="{00000000-000D-0000-FFFF-FFFF00000000}"/>
  </bookViews>
  <sheets>
    <sheet name="Kalk. Freizeitkosten" sheetId="1" state="hidden" r:id="rId1"/>
    <sheet name="Preisinfo Gästegruppen 2025" sheetId="2" r:id="rId2"/>
    <sheet name="Rechnung F-25" sheetId="4" state="hidden" r:id="rId3"/>
  </sheets>
  <definedNames>
    <definedName name="__xlnm.Print_Area" localSheetId="0">'Kalk. Freizeitkosten'!$A$1:$EF$59</definedName>
    <definedName name="_xlnm.Print_Area" localSheetId="0">'Kalk. Freizeitkosten'!$A$1:$EF$67</definedName>
    <definedName name="_xlnm.Print_Area" localSheetId="2">'Rechnung F-25'!$A$1:$G$63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B5" i="1" l="1"/>
  <c r="I14" i="1" l="1"/>
  <c r="I15" i="1"/>
  <c r="I16" i="1"/>
  <c r="I17" i="1"/>
  <c r="I18" i="1"/>
  <c r="I19" i="1"/>
  <c r="I20" i="1"/>
  <c r="I21" i="1"/>
  <c r="I13" i="1"/>
  <c r="H18" i="1" l="1"/>
  <c r="H17" i="1"/>
  <c r="D33" i="4"/>
  <c r="F33" i="4" s="1"/>
  <c r="G33" i="4" s="1"/>
  <c r="D45" i="4"/>
  <c r="F45" i="4" s="1"/>
  <c r="D44" i="4"/>
  <c r="F44" i="4" s="1"/>
  <c r="D43" i="4"/>
  <c r="F43" i="4" s="1"/>
  <c r="D42" i="4"/>
  <c r="F42" i="4" s="1"/>
  <c r="D41" i="4"/>
  <c r="F41" i="4" s="1"/>
  <c r="C49" i="4" s="1"/>
  <c r="D40" i="4"/>
  <c r="F40" i="4" s="1"/>
  <c r="D39" i="4"/>
  <c r="F39" i="4" s="1"/>
  <c r="D38" i="4"/>
  <c r="F38" i="4" s="1"/>
  <c r="D37" i="4"/>
  <c r="F37" i="4" s="1"/>
  <c r="D36" i="4"/>
  <c r="F36" i="4" s="1"/>
  <c r="F34" i="4"/>
  <c r="G34" i="4" s="1"/>
  <c r="C47" i="4" l="1"/>
  <c r="I56" i="1" l="1"/>
  <c r="I55" i="1"/>
  <c r="I50" i="1"/>
  <c r="I43" i="1"/>
  <c r="I37" i="1"/>
  <c r="I36" i="1"/>
  <c r="I35" i="1"/>
  <c r="I29" i="1"/>
  <c r="I28" i="1"/>
  <c r="I27" i="1"/>
  <c r="E45" i="2"/>
  <c r="E44" i="2"/>
  <c r="F48" i="2" s="1"/>
  <c r="F55" i="2"/>
  <c r="F36" i="2"/>
  <c r="F28" i="2"/>
  <c r="F20" i="2"/>
  <c r="E13" i="2" l="1"/>
  <c r="H21" i="1"/>
  <c r="E14" i="2"/>
  <c r="I59" i="1"/>
  <c r="I65" i="1" s="1"/>
  <c r="F61" i="2" s="1"/>
  <c r="I52" i="1"/>
  <c r="I64" i="1" s="1"/>
  <c r="F60" i="2" s="1"/>
  <c r="E13" i="1"/>
  <c r="E36" i="1"/>
  <c r="E37" i="1"/>
  <c r="E35" i="1"/>
  <c r="E28" i="1"/>
  <c r="E27" i="1"/>
  <c r="E14" i="1"/>
  <c r="E15" i="1"/>
  <c r="E16" i="1"/>
  <c r="H43" i="1"/>
  <c r="H29" i="1"/>
  <c r="E25" i="2" s="1"/>
  <c r="H20" i="1"/>
  <c r="E16" i="2" s="1"/>
  <c r="H19" i="1"/>
  <c r="E15" i="2" s="1"/>
  <c r="D13" i="1"/>
  <c r="D14" i="1"/>
  <c r="D15" i="1"/>
  <c r="D16" i="1"/>
  <c r="D27" i="1"/>
  <c r="D28" i="1"/>
  <c r="I32" i="1"/>
  <c r="D35" i="1"/>
  <c r="D36" i="1"/>
  <c r="D37" i="1"/>
  <c r="I40" i="1"/>
  <c r="E17" i="2" l="1"/>
  <c r="D35" i="4" s="1"/>
  <c r="F35" i="4" s="1"/>
  <c r="G35" i="4" s="1"/>
  <c r="I45" i="1"/>
  <c r="E39" i="2"/>
  <c r="F41" i="2" s="1"/>
  <c r="D30" i="4" s="1"/>
  <c r="H35" i="1"/>
  <c r="E31" i="2" s="1"/>
  <c r="H37" i="1"/>
  <c r="E33" i="2" s="1"/>
  <c r="H36" i="1"/>
  <c r="E32" i="2" s="1"/>
  <c r="H14" i="1"/>
  <c r="E10" i="2" s="1"/>
  <c r="H15" i="1"/>
  <c r="E11" i="2" s="1"/>
  <c r="H13" i="1"/>
  <c r="E9" i="2" s="1"/>
  <c r="H16" i="1"/>
  <c r="E12" i="2" s="1"/>
  <c r="H27" i="1"/>
  <c r="E23" i="2" s="1"/>
  <c r="H28" i="1"/>
  <c r="E24" i="2" s="1"/>
  <c r="F19" i="2" l="1"/>
  <c r="I24" i="1" s="1"/>
  <c r="I61" i="1" s="1"/>
  <c r="F57" i="2" s="1"/>
  <c r="F30" i="4"/>
  <c r="G30" i="4" s="1"/>
  <c r="F27" i="2"/>
  <c r="D32" i="4" s="1"/>
  <c r="F32" i="4" s="1"/>
  <c r="G32" i="4" s="1"/>
  <c r="F35" i="2"/>
  <c r="D31" i="4" s="1"/>
  <c r="I39" i="1"/>
  <c r="I31" i="1"/>
  <c r="I23" i="1" l="1"/>
  <c r="I63" i="1" s="1"/>
  <c r="D29" i="4"/>
  <c r="F29" i="4" s="1"/>
  <c r="G29" i="4" s="1"/>
  <c r="F31" i="4"/>
  <c r="G31" i="4" s="1"/>
  <c r="G50" i="4" l="1"/>
  <c r="C48" i="4"/>
  <c r="C50" i="4" s="1"/>
  <c r="I67" i="1"/>
  <c r="F63" i="2" s="1"/>
  <c r="F59" i="2"/>
  <c r="T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0000000-0006-0000-0000-000001000000}">
      <text>
        <r>
          <rPr>
            <b/>
            <sz val="9"/>
            <color indexed="8"/>
            <rFont val="Segoe UI"/>
            <family val="2"/>
          </rPr>
          <t xml:space="preserve">Markus Roß:
</t>
        </r>
        <r>
          <rPr>
            <sz val="9"/>
            <color indexed="8"/>
            <rFont val="Segoe UI"/>
            <family val="2"/>
          </rPr>
          <t>=Anzahl Betten x Preis aus B5</t>
        </r>
      </text>
    </comment>
    <comment ref="E10" authorId="0" shapeId="0" xr:uid="{00000000-0006-0000-0000-000002000000}">
      <text>
        <r>
          <rPr>
            <b/>
            <sz val="9"/>
            <color indexed="8"/>
            <rFont val="Segoe UI"/>
            <family val="2"/>
          </rPr>
          <t xml:space="preserve">Markus Roß:
</t>
        </r>
        <r>
          <rPr>
            <sz val="9"/>
            <color indexed="8"/>
            <rFont val="Segoe UI"/>
            <family val="2"/>
          </rPr>
          <t>=Anzahl Betten x B6</t>
        </r>
      </text>
    </comment>
    <comment ref="F10" authorId="0" shapeId="0" xr:uid="{00000000-0006-0000-0000-000003000000}">
      <text>
        <r>
          <rPr>
            <b/>
            <sz val="9"/>
            <color indexed="8"/>
            <rFont val="Segoe UI"/>
            <family val="2"/>
          </rPr>
          <t xml:space="preserve">Markus Roß:
</t>
        </r>
        <r>
          <rPr>
            <sz val="9"/>
            <color indexed="8"/>
            <rFont val="Segoe UI"/>
            <family val="2"/>
          </rPr>
          <t>Reinigung Sinnstein + eigene Leistungen wie Kontrolle und Beauftragung und Überwachung, Restarbeiten, etc.</t>
        </r>
      </text>
    </comment>
  </commentList>
</comments>
</file>

<file path=xl/sharedStrings.xml><?xml version="1.0" encoding="utf-8"?>
<sst xmlns="http://schemas.openxmlformats.org/spreadsheetml/2006/main" count="216" uniqueCount="120">
  <si>
    <t>Grundlagen</t>
  </si>
  <si>
    <t>Preis pro Bett zur Modulpreisermittlung</t>
  </si>
  <si>
    <t>Energiepauschale</t>
  </si>
  <si>
    <t xml:space="preserve">Tragen sie hier die Anzahl ihrer Übernachtungen ein: </t>
  </si>
  <si>
    <t>Faktor</t>
  </si>
  <si>
    <t>Haus</t>
  </si>
  <si>
    <t>Räume</t>
  </si>
  <si>
    <t>Betten</t>
  </si>
  <si>
    <t>Preis 100%</t>
  </si>
  <si>
    <t>Energie</t>
  </si>
  <si>
    <t>Service</t>
  </si>
  <si>
    <t>Preis*Nacht</t>
  </si>
  <si>
    <t>Buchung mit "x"</t>
  </si>
  <si>
    <t>MatthäusHaus</t>
  </si>
  <si>
    <t>Modul Ü1</t>
  </si>
  <si>
    <t>Mt01-Mt04</t>
  </si>
  <si>
    <t>Modul Ü2</t>
  </si>
  <si>
    <t>Mt13</t>
  </si>
  <si>
    <t>Modul Ü3</t>
  </si>
  <si>
    <t>Mt11 + Mt12</t>
  </si>
  <si>
    <t>Modul Ü4</t>
  </si>
  <si>
    <t>Modul V1</t>
  </si>
  <si>
    <t>Modul V2</t>
  </si>
  <si>
    <t>Küche und Speisesaal</t>
  </si>
  <si>
    <t>Modul V3</t>
  </si>
  <si>
    <t>Tischtennis und Tischkicker-Raum</t>
  </si>
  <si>
    <t>Modul V4</t>
  </si>
  <si>
    <t>Billard-Raum</t>
  </si>
  <si>
    <t>Modul T</t>
  </si>
  <si>
    <t>Technikpaket mit professioneller Beschallung, 
Videotechnik, Dekolampen, ohne Techniker</t>
  </si>
  <si>
    <t>Summe Preis*Nacht:</t>
  </si>
  <si>
    <t>Summe Betten:</t>
  </si>
  <si>
    <t>JohannesHaus</t>
  </si>
  <si>
    <t>Modul Ü5</t>
  </si>
  <si>
    <t>Joh01 - Joh04</t>
  </si>
  <si>
    <t>Modul Ü6</t>
  </si>
  <si>
    <t>Joh11 - Joh13</t>
  </si>
  <si>
    <t>Modul V5</t>
  </si>
  <si>
    <t>LukasHaus</t>
  </si>
  <si>
    <t>Modul Ü7</t>
  </si>
  <si>
    <t>Lk01 - Lk05</t>
  </si>
  <si>
    <t>Modul Ü8</t>
  </si>
  <si>
    <t>Lk11 - Lk14</t>
  </si>
  <si>
    <t>Modul Ü9</t>
  </si>
  <si>
    <t>Lk21 - Lk24</t>
  </si>
  <si>
    <t>MarkusHaus</t>
  </si>
  <si>
    <t>Modul V6</t>
  </si>
  <si>
    <t>Mehrzweckraum und Bistroküche</t>
  </si>
  <si>
    <t>Hauswirtschaft</t>
  </si>
  <si>
    <t>Küchenwäsche ( pro Maschine)</t>
  </si>
  <si>
    <t>Geschirrtücher, Spüllappen, Schürzen,... Abrechnung nach Aufwand</t>
  </si>
  <si>
    <t>Anzahl  Küchenwäsche:</t>
  </si>
  <si>
    <t>Summe Hauswirtschaft</t>
  </si>
  <si>
    <t>Freizeitangebot</t>
  </si>
  <si>
    <t>Stunden geschätzt:</t>
  </si>
  <si>
    <t>Summe Freizeitangebot</t>
  </si>
  <si>
    <t>Summe Unterkunft:</t>
  </si>
  <si>
    <t>Summe Hauswirtschaft:</t>
  </si>
  <si>
    <t>Summe Freizeitangebot:</t>
  </si>
  <si>
    <t>Summe brutto:</t>
  </si>
  <si>
    <t>Küche und Speisesaal (135 Personen)</t>
  </si>
  <si>
    <t>Versammlungssaal (120 Personen) 
und Gruppenraum (30 Personen)</t>
  </si>
  <si>
    <t xml:space="preserve">Die Preise verstehen sich brutto 
und enthalten alle Nebenkosten und die Endreinigung. </t>
  </si>
  <si>
    <t>KLETTERWAND</t>
  </si>
  <si>
    <t>Nutzung für Gästegruppen 50,-€ Basispreis + 20 € für jeden weiteren Tag</t>
  </si>
  <si>
    <t>Ihr braucht Unterstützung von uns bei …</t>
  </si>
  <si>
    <t>Geführte Wanderungen, Nachtwanderungen, Grillevent, Geländespiel, Kletterwand, etc.</t>
  </si>
  <si>
    <t xml:space="preserve">Abrechnung nach Aufwand - 25,-€/Std. </t>
  </si>
  <si>
    <t>Ausleihe Bettwäsche</t>
  </si>
  <si>
    <t>Leintuch, Kissenbezug, Bettdeckenbezug</t>
  </si>
  <si>
    <t>Preiskalkulation für Gästegruppen
Diese Tabelle ermöglicht es dir, eure Kosten annähernd zu ermitteln. Übermäßige Preissteigerungen z.B. im Bereich Energie müssen wir evtl. später einpreisen. Die rot umrandeten Zellen sind veränderbar. Wenn Du ein Modul buchen möchtest, setze ein „x“ in der Zelle dahinter. Die Summe für das einzelne Haus bzw. alle Häuser wird daraufhin automatisch aktualisiert.</t>
  </si>
  <si>
    <t>9,13 alt</t>
  </si>
  <si>
    <t>9,6 alt</t>
  </si>
  <si>
    <t>Mt05 + Mt06 + Mt15</t>
  </si>
  <si>
    <t xml:space="preserve">Trage hier die Anzahl der Übernachtungen ein: </t>
  </si>
  <si>
    <t xml:space="preserve"> </t>
  </si>
  <si>
    <t>Ihr braucht Unterstützung 
von uns bei …</t>
  </si>
  <si>
    <t>Rechnungs-Nr.</t>
  </si>
  <si>
    <t>Rechnung für</t>
  </si>
  <si>
    <t xml:space="preserve">vom  </t>
  </si>
  <si>
    <t>Sehr geehrte Damen und Herren,</t>
  </si>
  <si>
    <t>ihre Rechnung für setzt sich wie folgt zusammen:</t>
  </si>
  <si>
    <t>netto/Gesamt</t>
  </si>
  <si>
    <t>MWST-Satz</t>
  </si>
  <si>
    <t>MWST-Betrag</t>
  </si>
  <si>
    <t>brutto/Gesamt</t>
  </si>
  <si>
    <t>Häusle</t>
  </si>
  <si>
    <t>Houseceeping</t>
  </si>
  <si>
    <t>Technikpaket</t>
  </si>
  <si>
    <t>gemeinschaftl. Verpfl. Extern</t>
  </si>
  <si>
    <t>Catering</t>
  </si>
  <si>
    <t>gemeinschaftl. Verpfl. intern</t>
  </si>
  <si>
    <t>Brezelfrühstück</t>
  </si>
  <si>
    <t>Mittagessen</t>
  </si>
  <si>
    <t>Kaffee + Kuchen</t>
  </si>
  <si>
    <t>Abendessen</t>
  </si>
  <si>
    <t>Getränke (einzeln) intern</t>
  </si>
  <si>
    <t>Mineralwasser, Softdrinks, A-Schorle</t>
  </si>
  <si>
    <t>Sachschäden</t>
  </si>
  <si>
    <t>Schadenersatz für …</t>
  </si>
  <si>
    <t>Arbeitslohn Reparaturen</t>
  </si>
  <si>
    <t>für Sachschaden</t>
  </si>
  <si>
    <t>verauslagtes Paketporto</t>
  </si>
  <si>
    <t>Kopien</t>
  </si>
  <si>
    <t>MWST-%:</t>
  </si>
  <si>
    <t>MWST-Satz:</t>
  </si>
  <si>
    <t>MWST-Betrag:</t>
  </si>
  <si>
    <t>Summe MWST:</t>
  </si>
  <si>
    <t>Gesamtsumme:</t>
  </si>
  <si>
    <t>Bitte überweisen Sie die Gesamtsumme unter Angabe der Rechnungsnummer, Rechnungsdatum</t>
  </si>
  <si>
    <t>Wir bedanken uns für das entgegengebrachte Vertrauen und freuen uns,</t>
  </si>
  <si>
    <t xml:space="preserve">Sie wieder als Gäste begrüßen zu dürfen. </t>
  </si>
  <si>
    <t>Mit freundlichen Grüßen,</t>
  </si>
  <si>
    <t>Ihr</t>
  </si>
  <si>
    <t>52 / Nacht</t>
  </si>
  <si>
    <t>Summe:</t>
  </si>
  <si>
    <t xml:space="preserve">und ihres (Gruppen-)Namens an folgende Bankverbindung / zahlbar sofort: KSK  WN 
IBAN: DE94 6025 0010 0000 6130 57
BIC SOLADES1WBN
</t>
  </si>
  <si>
    <t>Datum</t>
  </si>
  <si>
    <t>F-25</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</si>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</sst>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quot; €&quot;;[Red]\-#,##0.00&quot; €&quot;"/>
    <numFmt numFmtId="165" formatCode="#,##0&quot; €&quot;;[Red]\-#,##0&quot; €&quot;"/>
    <numFmt numFmtId="166" formatCode="#,##0.00&quot; € &quot;;\-#,##0.00&quot; € &quot;;&quot; -&quot;#&quot; € &quot;;@\ "/>
    <numFmt numFmtId="167" formatCode="#,##0&quot; € &quot;;\-#,##0&quot; € &quot;;&quot; -&quot;#&quot; € &quot;;@\ "/>
    <numFmt numFmtId="168" formatCode="#,##0.00\ &quot;€&quot;"/>
  </numFmts>
  <fonts count="23">
    <font>
      <sz val="10"/>
      <name val="Arial"/>
      <family val="2"/>
    </font>
    <font>
      <sz val="11"/>
      <color theme="1"/>
      <name val="Calibri"/>
      <family val="2"/>
      <scheme val="minor"/>
    </font>
    <font>
      <sz val="11"/>
      <color indexed="8"/>
      <name val="Calibri"/>
      <family val="2"/>
    </font>
    <font>
      <b/>
      <sz val="9"/>
      <color indexed="8"/>
      <name val="Segoe UI"/>
      <family val="2"/>
    </font>
    <font>
      <sz val="9"/>
      <color indexed="8"/>
      <name val="Segoe UI"/>
      <family val="2"/>
    </font>
    <font>
      <sz val="12"/>
      <name val="Calibri"/>
      <family val="2"/>
      <scheme val="minor"/>
    </font>
    <font>
      <b/>
      <sz val="12"/>
      <name val="Calibri"/>
      <family val="2"/>
      <scheme val="minor"/>
    </font>
    <font>
      <sz val="11"/>
      <name val="Lato"/>
      <family val="2"/>
    </font>
    <font>
      <b/>
      <sz val="11"/>
      <color indexed="8"/>
      <name val="Lato"/>
      <family val="2"/>
    </font>
    <font>
      <sz val="11"/>
      <color indexed="8"/>
      <name val="Lato"/>
      <family val="2"/>
    </font>
    <font>
      <sz val="12"/>
      <name val="Lato"/>
      <family val="2"/>
    </font>
    <font>
      <u/>
      <sz val="12"/>
      <name val="Lato"/>
      <family val="2"/>
    </font>
    <font>
      <sz val="12"/>
      <color theme="1"/>
      <name val="Lato"/>
      <family val="2"/>
    </font>
    <font>
      <sz val="12"/>
      <color rgb="FF000000"/>
      <name val="Lato"/>
      <family val="2"/>
    </font>
    <font>
      <b/>
      <sz val="12"/>
      <color theme="1"/>
      <name val="Lato"/>
      <family val="2"/>
    </font>
    <font>
      <b/>
      <sz val="12"/>
      <name val="Lato"/>
      <family val="2"/>
    </font>
    <font>
      <i/>
      <u/>
      <sz val="12"/>
      <name val="Lato"/>
      <family val="2"/>
    </font>
    <font>
      <sz val="12"/>
      <color theme="1"/>
      <name val="Calibri"/>
      <family val="2"/>
      <scheme val="minor"/>
    </font>
    <font>
      <sz val="12"/>
      <name val="Frutiger 45"/>
      <family val="2"/>
    </font>
    <font>
      <u/>
      <sz val="10"/>
      <name val="Lato Medium"/>
      <family val="2"/>
    </font>
    <font>
      <u/>
      <sz val="10"/>
      <color theme="1"/>
      <name val="Lato Medium"/>
      <family val="2"/>
    </font>
    <font>
      <sz val="12"/>
      <color rgb="FFFF0000"/>
      <name val="Lato"/>
      <family val="2"/>
    </font>
    <font>
      <i/>
      <u/>
      <sz val="11"/>
      <color theme="1"/>
      <name val="Lato"/>
      <family val="2"/>
    </font>
  </fonts>
  <fills count="19">
    <fill>
      <patternFill patternType="none"/>
    </fill>
    <fill>
      <patternFill patternType="gray125"/>
    </fill>
    <fill>
      <patternFill patternType="solid">
        <fgColor indexed="10"/>
        <bgColor indexed="60"/>
      </patternFill>
    </fill>
    <fill>
      <patternFill patternType="solid">
        <fgColor indexed="9"/>
        <bgColor indexed="42"/>
      </patternFill>
    </fill>
    <fill>
      <patternFill patternType="solid">
        <fgColor indexed="22"/>
        <bgColor indexed="31"/>
      </patternFill>
    </fill>
    <fill>
      <patternFill patternType="solid">
        <fgColor indexed="51"/>
        <bgColor indexed="13"/>
      </patternFill>
    </fill>
    <fill>
      <patternFill patternType="solid">
        <fgColor indexed="43"/>
        <bgColor indexed="47"/>
      </patternFill>
    </fill>
    <fill>
      <patternFill patternType="solid">
        <fgColor indexed="55"/>
        <bgColor indexed="24"/>
      </patternFill>
    </fill>
    <fill>
      <patternFill patternType="solid">
        <fgColor indexed="27"/>
        <bgColor indexed="26"/>
      </patternFill>
    </fill>
    <fill>
      <patternFill patternType="solid">
        <fgColor indexed="44"/>
        <bgColor indexed="41"/>
      </patternFill>
    </fill>
    <fill>
      <patternFill patternType="solid">
        <fgColor indexed="26"/>
        <bgColor indexed="42"/>
      </patternFill>
    </fill>
    <fill>
      <patternFill patternType="solid">
        <fgColor indexed="45"/>
        <bgColor indexed="29"/>
      </patternFill>
    </fill>
    <fill>
      <patternFill patternType="solid">
        <fgColor indexed="50"/>
        <bgColor indexed="44"/>
      </patternFill>
    </fill>
    <fill>
      <patternFill patternType="solid">
        <fgColor indexed="48"/>
        <bgColor indexed="30"/>
      </patternFill>
    </fill>
    <fill>
      <patternFill patternType="solid">
        <fgColor indexed="31"/>
        <bgColor indexed="22"/>
      </patternFill>
    </fill>
    <fill>
      <patternFill patternType="solid">
        <fgColor indexed="41"/>
        <bgColor indexed="44"/>
      </patternFill>
    </fill>
    <fill>
      <patternFill patternType="solid">
        <fgColor theme="0"/>
        <bgColor indexed="64"/>
      </patternFill>
    </fill>
    <fill>
      <patternFill patternType="solid">
        <fgColor theme="0"/>
        <bgColor indexed="42"/>
      </patternFill>
    </fill>
    <fill>
      <patternFill patternType="solid">
        <fgColor rgb="FFE7E6E6"/>
        <bgColor indexed="64"/>
      </patternFill>
    </fill>
  </fills>
  <borders count="31">
    <border>
      <left/>
      <right/>
      <top/>
      <bottom/>
      <diagonal/>
    </border>
    <border>
      <left style="medium">
        <color indexed="10"/>
      </left>
      <right style="medium">
        <color indexed="10"/>
      </right>
      <top style="medium">
        <color indexed="10"/>
      </top>
      <bottom style="medium">
        <color indexed="10"/>
      </bottom>
      <diagonal/>
    </border>
    <border>
      <left/>
      <right style="hair">
        <color indexed="8"/>
      </right>
      <top/>
      <bottom/>
      <diagonal/>
    </border>
    <border>
      <left/>
      <right/>
      <top style="hair">
        <color indexed="8"/>
      </top>
      <bottom style="hair">
        <color indexed="8"/>
      </bottom>
      <diagonal/>
    </border>
    <border>
      <left style="thick">
        <color indexed="10"/>
      </left>
      <right style="thick">
        <color indexed="10"/>
      </right>
      <top style="thick">
        <color indexed="10"/>
      </top>
      <bottom/>
      <diagonal/>
    </border>
    <border>
      <left style="thick">
        <color indexed="10"/>
      </left>
      <right style="thick">
        <color indexed="10"/>
      </right>
      <top/>
      <bottom/>
      <diagonal/>
    </border>
    <border>
      <left style="thick">
        <color indexed="10"/>
      </left>
      <right style="thick">
        <color indexed="10"/>
      </right>
      <top/>
      <bottom style="thick">
        <color indexed="10"/>
      </bottom>
      <diagonal/>
    </border>
    <border>
      <left style="thick">
        <color indexed="10"/>
      </left>
      <right style="thick">
        <color indexed="10"/>
      </right>
      <top style="thick">
        <color indexed="10"/>
      </top>
      <bottom style="thick">
        <color indexed="1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2" fillId="0" borderId="0"/>
    <xf numFmtId="166" fontId="2" fillId="0" borderId="0"/>
    <xf numFmtId="0" fontId="1" fillId="0" borderId="0"/>
  </cellStyleXfs>
  <cellXfs count="230">
    <xf numFmtId="0" fontId="0" fillId="0" borderId="0" xfId="0"/>
    <xf numFmtId="0" fontId="5" fillId="0" borderId="0" xfId="1" applyFont="1" applyProtection="1">
      <protection hidden="1"/>
    </xf>
    <xf numFmtId="0" fontId="5" fillId="0" borderId="1" xfId="1" applyFont="1" applyBorder="1" applyAlignment="1" applyProtection="1">
      <alignment horizontal="center" vertical="top"/>
      <protection locked="0"/>
    </xf>
    <xf numFmtId="164" fontId="5" fillId="0" borderId="0" xfId="1" applyNumberFormat="1" applyFont="1" applyProtection="1">
      <protection hidden="1"/>
    </xf>
    <xf numFmtId="165" fontId="5" fillId="0" borderId="0" xfId="1" applyNumberFormat="1" applyFont="1" applyProtection="1">
      <protection hidden="1"/>
    </xf>
    <xf numFmtId="0" fontId="5" fillId="0" borderId="0" xfId="1" applyFont="1" applyAlignment="1" applyProtection="1">
      <alignment horizontal="left"/>
      <protection hidden="1"/>
    </xf>
    <xf numFmtId="0" fontId="6" fillId="0" borderId="0" xfId="1" applyFont="1" applyAlignment="1" applyProtection="1">
      <alignment horizontal="left"/>
      <protection hidden="1"/>
    </xf>
    <xf numFmtId="165" fontId="6" fillId="0" borderId="0" xfId="1" applyNumberFormat="1" applyFont="1" applyAlignment="1">
      <alignment horizontal="left"/>
    </xf>
    <xf numFmtId="0" fontId="5" fillId="0" borderId="2" xfId="1" applyFont="1" applyBorder="1" applyProtection="1">
      <protection hidden="1"/>
    </xf>
    <xf numFmtId="0" fontId="5" fillId="0" borderId="3" xfId="1" applyFont="1" applyBorder="1" applyProtection="1">
      <protection hidden="1"/>
    </xf>
    <xf numFmtId="0" fontId="5" fillId="0" borderId="0" xfId="1" applyFont="1" applyAlignment="1" applyProtection="1">
      <alignment vertical="top"/>
      <protection hidden="1"/>
    </xf>
    <xf numFmtId="0" fontId="5" fillId="0" borderId="0" xfId="1" applyFont="1" applyAlignment="1" applyProtection="1">
      <alignment wrapText="1"/>
      <protection hidden="1"/>
    </xf>
    <xf numFmtId="0" fontId="5" fillId="0" borderId="0" xfId="1" applyFont="1" applyAlignment="1" applyProtection="1">
      <alignment vertical="center"/>
      <protection hidden="1"/>
    </xf>
    <xf numFmtId="165" fontId="5" fillId="0" borderId="0" xfId="1" applyNumberFormat="1" applyFont="1"/>
    <xf numFmtId="0" fontId="5" fillId="0" borderId="4"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5" fillId="0" borderId="0" xfId="1" applyFont="1" applyAlignment="1" applyProtection="1">
      <alignment vertical="center" wrapText="1"/>
      <protection hidden="1"/>
    </xf>
    <xf numFmtId="165" fontId="5" fillId="0" borderId="0" xfId="1" applyNumberFormat="1" applyFont="1" applyAlignment="1">
      <alignment vertical="center"/>
    </xf>
    <xf numFmtId="165" fontId="6" fillId="0" borderId="0" xfId="1" applyNumberFormat="1" applyFont="1" applyAlignment="1">
      <alignment horizontal="center" vertical="center"/>
    </xf>
    <xf numFmtId="0" fontId="6" fillId="0" borderId="0" xfId="1" applyFont="1" applyAlignment="1">
      <alignment horizontal="center" vertical="center"/>
    </xf>
    <xf numFmtId="0" fontId="6" fillId="0" borderId="0" xfId="1" applyFont="1" applyProtection="1">
      <protection hidden="1"/>
    </xf>
    <xf numFmtId="165" fontId="6" fillId="0" borderId="0" xfId="1" applyNumberFormat="1" applyFont="1" applyAlignment="1">
      <alignment horizontal="right"/>
    </xf>
    <xf numFmtId="0" fontId="5" fillId="0" borderId="6" xfId="1" applyFont="1" applyBorder="1" applyAlignment="1" applyProtection="1">
      <alignment horizontal="center"/>
      <protection locked="0"/>
    </xf>
    <xf numFmtId="165" fontId="5" fillId="0" borderId="0" xfId="1" applyNumberFormat="1" applyFont="1" applyAlignment="1">
      <alignment horizontal="center"/>
    </xf>
    <xf numFmtId="165" fontId="6" fillId="0" borderId="0" xfId="1" applyNumberFormat="1" applyFont="1" applyAlignment="1">
      <alignment horizontal="center"/>
    </xf>
    <xf numFmtId="1" fontId="6" fillId="0" borderId="0" xfId="1" applyNumberFormat="1" applyFont="1" applyAlignment="1">
      <alignment horizontal="center"/>
    </xf>
    <xf numFmtId="0" fontId="6" fillId="0" borderId="0" xfId="1" applyFont="1" applyAlignment="1">
      <alignment horizontal="center"/>
    </xf>
    <xf numFmtId="165" fontId="6" fillId="0" borderId="0" xfId="1" applyNumberFormat="1" applyFont="1" applyProtection="1">
      <protection hidden="1"/>
    </xf>
    <xf numFmtId="167" fontId="5" fillId="0" borderId="0" xfId="2" applyNumberFormat="1" applyFont="1"/>
    <xf numFmtId="0" fontId="5" fillId="0" borderId="7" xfId="1" applyFont="1" applyBorder="1" applyAlignment="1" applyProtection="1">
      <alignment horizontal="center"/>
      <protection locked="0"/>
    </xf>
    <xf numFmtId="167" fontId="6" fillId="0" borderId="0" xfId="2" applyNumberFormat="1" applyFont="1" applyAlignment="1">
      <alignment horizontal="center"/>
    </xf>
    <xf numFmtId="0" fontId="5" fillId="0" borderId="0" xfId="1" applyFont="1"/>
    <xf numFmtId="0" fontId="5" fillId="0" borderId="0" xfId="1" applyFont="1" applyAlignment="1" applyProtection="1">
      <alignment horizontal="center"/>
      <protection hidden="1"/>
    </xf>
    <xf numFmtId="0" fontId="5" fillId="0" borderId="0" xfId="0" applyFont="1"/>
    <xf numFmtId="0" fontId="5" fillId="0" borderId="0" xfId="1" applyFont="1" applyAlignment="1" applyProtection="1">
      <alignment horizontal="right"/>
      <protection hidden="1"/>
    </xf>
    <xf numFmtId="165" fontId="5" fillId="0" borderId="0" xfId="1" applyNumberFormat="1" applyFont="1" applyAlignment="1">
      <alignment horizontal="right"/>
    </xf>
    <xf numFmtId="0" fontId="5" fillId="0" borderId="0" xfId="1" applyFont="1" applyAlignment="1" applyProtection="1">
      <alignment horizontal="left" vertical="top" wrapText="1"/>
      <protection hidden="1"/>
    </xf>
    <xf numFmtId="0" fontId="5" fillId="0" borderId="0" xfId="1" applyFont="1" applyAlignment="1" applyProtection="1">
      <alignment horizontal="left" wrapText="1"/>
      <protection hidden="1"/>
    </xf>
    <xf numFmtId="1" fontId="6" fillId="0" borderId="0" xfId="1" applyNumberFormat="1" applyFont="1" applyAlignment="1" applyProtection="1">
      <alignment horizontal="center"/>
      <protection hidden="1"/>
    </xf>
    <xf numFmtId="0" fontId="7" fillId="16" borderId="0" xfId="0" applyFont="1" applyFill="1"/>
    <xf numFmtId="0" fontId="7" fillId="0" borderId="0" xfId="0" applyFont="1"/>
    <xf numFmtId="0" fontId="9" fillId="0" borderId="8" xfId="1" applyFont="1" applyBorder="1" applyAlignment="1" applyProtection="1">
      <alignment horizontal="center" vertical="top"/>
      <protection locked="0"/>
    </xf>
    <xf numFmtId="0" fontId="9" fillId="0" borderId="0" xfId="1" applyFont="1" applyProtection="1">
      <protection hidden="1"/>
    </xf>
    <xf numFmtId="164" fontId="9" fillId="3" borderId="16" xfId="1" applyNumberFormat="1" applyFont="1" applyFill="1" applyBorder="1" applyProtection="1">
      <protection hidden="1"/>
    </xf>
    <xf numFmtId="0" fontId="9" fillId="3" borderId="15" xfId="1" applyFont="1" applyFill="1" applyBorder="1" applyProtection="1">
      <protection hidden="1"/>
    </xf>
    <xf numFmtId="0" fontId="9" fillId="3" borderId="0" xfId="1" applyFont="1" applyFill="1" applyProtection="1">
      <protection hidden="1"/>
    </xf>
    <xf numFmtId="165" fontId="9" fillId="3" borderId="0" xfId="1" applyNumberFormat="1" applyFont="1" applyFill="1" applyProtection="1">
      <protection hidden="1"/>
    </xf>
    <xf numFmtId="0" fontId="9" fillId="4" borderId="15" xfId="1" applyFont="1" applyFill="1" applyBorder="1" applyAlignment="1" applyProtection="1">
      <alignment horizontal="left"/>
      <protection hidden="1"/>
    </xf>
    <xf numFmtId="0" fontId="9" fillId="4" borderId="0" xfId="1" applyFont="1" applyFill="1" applyAlignment="1" applyProtection="1">
      <alignment horizontal="left"/>
      <protection hidden="1"/>
    </xf>
    <xf numFmtId="0" fontId="7" fillId="4" borderId="16" xfId="1" applyFont="1" applyFill="1" applyBorder="1" applyAlignment="1" applyProtection="1">
      <alignment horizontal="left"/>
      <protection hidden="1"/>
    </xf>
    <xf numFmtId="0" fontId="8" fillId="5" borderId="15" xfId="1" applyFont="1" applyFill="1" applyBorder="1" applyAlignment="1" applyProtection="1">
      <alignment horizontal="left"/>
      <protection hidden="1"/>
    </xf>
    <xf numFmtId="0" fontId="8" fillId="5" borderId="0" xfId="1" applyFont="1" applyFill="1" applyAlignment="1" applyProtection="1">
      <alignment horizontal="left"/>
      <protection hidden="1"/>
    </xf>
    <xf numFmtId="165" fontId="8" fillId="5" borderId="0" xfId="1" applyNumberFormat="1" applyFont="1" applyFill="1" applyAlignment="1">
      <alignment horizontal="left"/>
    </xf>
    <xf numFmtId="165" fontId="8" fillId="5" borderId="16" xfId="1" applyNumberFormat="1" applyFont="1" applyFill="1" applyBorder="1" applyAlignment="1">
      <alignment horizontal="left"/>
    </xf>
    <xf numFmtId="0" fontId="9" fillId="6" borderId="15" xfId="1" applyFont="1" applyFill="1" applyBorder="1" applyAlignment="1" applyProtection="1">
      <alignment vertical="top"/>
      <protection hidden="1"/>
    </xf>
    <xf numFmtId="0" fontId="9" fillId="6" borderId="0" xfId="1" applyFont="1" applyFill="1" applyAlignment="1" applyProtection="1">
      <alignment wrapText="1"/>
      <protection hidden="1"/>
    </xf>
    <xf numFmtId="0" fontId="9" fillId="6" borderId="0" xfId="1" applyFont="1" applyFill="1" applyProtection="1">
      <protection hidden="1"/>
    </xf>
    <xf numFmtId="165" fontId="9" fillId="6" borderId="0" xfId="1" applyNumberFormat="1" applyFont="1" applyFill="1"/>
    <xf numFmtId="0" fontId="9" fillId="6" borderId="9" xfId="1" applyFont="1" applyFill="1" applyBorder="1" applyAlignment="1" applyProtection="1">
      <alignment horizontal="center"/>
      <protection locked="0"/>
    </xf>
    <xf numFmtId="0" fontId="9" fillId="6" borderId="10" xfId="1" applyFont="1" applyFill="1" applyBorder="1" applyAlignment="1" applyProtection="1">
      <alignment horizontal="center"/>
      <protection locked="0"/>
    </xf>
    <xf numFmtId="0" fontId="9" fillId="6" borderId="15" xfId="1" applyFont="1" applyFill="1" applyBorder="1" applyAlignment="1" applyProtection="1">
      <alignment vertical="center"/>
      <protection hidden="1"/>
    </xf>
    <xf numFmtId="0" fontId="9" fillId="6" borderId="0" xfId="1" applyFont="1" applyFill="1" applyAlignment="1" applyProtection="1">
      <alignment vertical="center" wrapText="1"/>
      <protection hidden="1"/>
    </xf>
    <xf numFmtId="0" fontId="9" fillId="6" borderId="0" xfId="1" applyFont="1" applyFill="1" applyAlignment="1" applyProtection="1">
      <alignment vertical="center"/>
      <protection hidden="1"/>
    </xf>
    <xf numFmtId="0" fontId="9" fillId="6" borderId="10" xfId="1" applyFont="1" applyFill="1" applyBorder="1" applyAlignment="1" applyProtection="1">
      <alignment horizontal="center" vertical="center"/>
      <protection locked="0"/>
    </xf>
    <xf numFmtId="0" fontId="9" fillId="6" borderId="15" xfId="1" applyFont="1" applyFill="1" applyBorder="1" applyProtection="1">
      <protection hidden="1"/>
    </xf>
    <xf numFmtId="0" fontId="9" fillId="6" borderId="11" xfId="1" applyFont="1" applyFill="1" applyBorder="1" applyAlignment="1" applyProtection="1">
      <alignment horizontal="center" vertical="center"/>
      <protection locked="0"/>
    </xf>
    <xf numFmtId="0" fontId="9" fillId="6" borderId="0" xfId="1" applyFont="1" applyFill="1" applyAlignment="1" applyProtection="1">
      <alignment vertical="top"/>
      <protection hidden="1"/>
    </xf>
    <xf numFmtId="165" fontId="9" fillId="6" borderId="0" xfId="1" applyNumberFormat="1" applyFont="1" applyFill="1" applyAlignment="1">
      <alignment vertical="center"/>
    </xf>
    <xf numFmtId="165" fontId="9" fillId="6" borderId="16" xfId="1" applyNumberFormat="1" applyFont="1" applyFill="1" applyBorder="1" applyAlignment="1">
      <alignment vertical="center"/>
    </xf>
    <xf numFmtId="165" fontId="8" fillId="6" borderId="16" xfId="1" applyNumberFormat="1" applyFont="1" applyFill="1" applyBorder="1" applyAlignment="1">
      <alignment horizontal="center" vertical="center"/>
    </xf>
    <xf numFmtId="0" fontId="8" fillId="6" borderId="16" xfId="1" applyFont="1" applyFill="1" applyBorder="1" applyAlignment="1">
      <alignment horizontal="center" vertical="center"/>
    </xf>
    <xf numFmtId="0" fontId="8" fillId="7" borderId="15" xfId="1" applyFont="1" applyFill="1" applyBorder="1" applyProtection="1">
      <protection hidden="1"/>
    </xf>
    <xf numFmtId="0" fontId="8" fillId="7" borderId="0" xfId="1" applyFont="1" applyFill="1" applyProtection="1">
      <protection hidden="1"/>
    </xf>
    <xf numFmtId="165" fontId="8" fillId="7" borderId="0" xfId="1" applyNumberFormat="1" applyFont="1" applyFill="1" applyAlignment="1">
      <alignment horizontal="right"/>
    </xf>
    <xf numFmtId="165" fontId="8" fillId="7" borderId="16" xfId="1" applyNumberFormat="1" applyFont="1" applyFill="1" applyBorder="1" applyAlignment="1">
      <alignment horizontal="right"/>
    </xf>
    <xf numFmtId="0" fontId="9" fillId="8" borderId="15" xfId="1" applyFont="1" applyFill="1" applyBorder="1" applyProtection="1">
      <protection hidden="1"/>
    </xf>
    <xf numFmtId="0" fontId="9" fillId="8" borderId="0" xfId="1" applyFont="1" applyFill="1" applyProtection="1">
      <protection hidden="1"/>
    </xf>
    <xf numFmtId="165" fontId="9" fillId="8" borderId="0" xfId="1" applyNumberFormat="1" applyFont="1" applyFill="1"/>
    <xf numFmtId="0" fontId="9" fillId="8" borderId="9" xfId="1" applyFont="1" applyFill="1" applyBorder="1" applyAlignment="1" applyProtection="1">
      <alignment horizontal="center"/>
      <protection locked="0"/>
    </xf>
    <xf numFmtId="0" fontId="9" fillId="8" borderId="10" xfId="1" applyFont="1" applyFill="1" applyBorder="1" applyAlignment="1" applyProtection="1">
      <alignment horizontal="center"/>
      <protection locked="0"/>
    </xf>
    <xf numFmtId="0" fontId="9" fillId="8" borderId="11" xfId="1" applyFont="1" applyFill="1" applyBorder="1" applyAlignment="1" applyProtection="1">
      <alignment horizontal="center"/>
      <protection locked="0"/>
    </xf>
    <xf numFmtId="165" fontId="9" fillId="8" borderId="16" xfId="1" applyNumberFormat="1" applyFont="1" applyFill="1" applyBorder="1" applyAlignment="1">
      <alignment horizontal="center"/>
    </xf>
    <xf numFmtId="165" fontId="8" fillId="8" borderId="16" xfId="1" applyNumberFormat="1" applyFont="1" applyFill="1" applyBorder="1" applyAlignment="1">
      <alignment horizontal="center"/>
    </xf>
    <xf numFmtId="1" fontId="8" fillId="8" borderId="16" xfId="1" applyNumberFormat="1" applyFont="1" applyFill="1" applyBorder="1" applyAlignment="1">
      <alignment horizontal="center"/>
    </xf>
    <xf numFmtId="165" fontId="9" fillId="8" borderId="16" xfId="1" applyNumberFormat="1" applyFont="1" applyFill="1" applyBorder="1"/>
    <xf numFmtId="0" fontId="8" fillId="9" borderId="15" xfId="1" applyFont="1" applyFill="1" applyBorder="1" applyProtection="1">
      <protection hidden="1"/>
    </xf>
    <xf numFmtId="0" fontId="8" fillId="9" borderId="0" xfId="1" applyFont="1" applyFill="1" applyProtection="1">
      <protection hidden="1"/>
    </xf>
    <xf numFmtId="165" fontId="8" fillId="9" borderId="0" xfId="1" applyNumberFormat="1" applyFont="1" applyFill="1" applyAlignment="1">
      <alignment horizontal="right"/>
    </xf>
    <xf numFmtId="165" fontId="8" fillId="9" borderId="16" xfId="1" applyNumberFormat="1" applyFont="1" applyFill="1" applyBorder="1" applyAlignment="1">
      <alignment horizontal="right"/>
    </xf>
    <xf numFmtId="0" fontId="9" fillId="10" borderId="15" xfId="1" applyFont="1" applyFill="1" applyBorder="1" applyProtection="1">
      <protection hidden="1"/>
    </xf>
    <xf numFmtId="0" fontId="9" fillId="10" borderId="0" xfId="1" applyFont="1" applyFill="1" applyProtection="1">
      <protection hidden="1"/>
    </xf>
    <xf numFmtId="165" fontId="9" fillId="10" borderId="0" xfId="1" applyNumberFormat="1" applyFont="1" applyFill="1"/>
    <xf numFmtId="0" fontId="9" fillId="10" borderId="9" xfId="1" applyFont="1" applyFill="1" applyBorder="1" applyAlignment="1" applyProtection="1">
      <alignment horizontal="center"/>
      <protection locked="0"/>
    </xf>
    <xf numFmtId="0" fontId="9" fillId="10" borderId="10" xfId="1" applyFont="1" applyFill="1" applyBorder="1" applyAlignment="1" applyProtection="1">
      <alignment horizontal="center"/>
      <protection locked="0"/>
    </xf>
    <xf numFmtId="0" fontId="9" fillId="10" borderId="11" xfId="1" applyFont="1" applyFill="1" applyBorder="1" applyAlignment="1" applyProtection="1">
      <alignment horizontal="center"/>
      <protection locked="0"/>
    </xf>
    <xf numFmtId="165" fontId="9" fillId="10" borderId="16" xfId="1" applyNumberFormat="1" applyFont="1" applyFill="1" applyBorder="1" applyAlignment="1">
      <alignment horizontal="center"/>
    </xf>
    <xf numFmtId="165" fontId="8" fillId="10" borderId="16" xfId="1" applyNumberFormat="1" applyFont="1" applyFill="1" applyBorder="1" applyAlignment="1">
      <alignment horizontal="center"/>
    </xf>
    <xf numFmtId="0" fontId="8" fillId="10" borderId="16" xfId="1" applyFont="1" applyFill="1" applyBorder="1" applyAlignment="1">
      <alignment horizontal="center"/>
    </xf>
    <xf numFmtId="165" fontId="9" fillId="10" borderId="16" xfId="1" applyNumberFormat="1" applyFont="1" applyFill="1" applyBorder="1"/>
    <xf numFmtId="0" fontId="8" fillId="2" borderId="15" xfId="1" applyFont="1" applyFill="1" applyBorder="1" applyProtection="1">
      <protection hidden="1"/>
    </xf>
    <xf numFmtId="0" fontId="8" fillId="2" borderId="0" xfId="1" applyFont="1" applyFill="1" applyProtection="1">
      <protection hidden="1"/>
    </xf>
    <xf numFmtId="165" fontId="8" fillId="2" borderId="0" xfId="1" applyNumberFormat="1" applyFont="1" applyFill="1" applyAlignment="1">
      <alignment horizontal="right"/>
    </xf>
    <xf numFmtId="165" fontId="8" fillId="2" borderId="16" xfId="1" applyNumberFormat="1" applyFont="1" applyFill="1" applyBorder="1" applyProtection="1">
      <protection hidden="1"/>
    </xf>
    <xf numFmtId="0" fontId="9" fillId="11" borderId="15" xfId="1" applyFont="1" applyFill="1" applyBorder="1" applyProtection="1">
      <protection hidden="1"/>
    </xf>
    <xf numFmtId="0" fontId="9" fillId="11" borderId="0" xfId="1" applyFont="1" applyFill="1" applyProtection="1">
      <protection hidden="1"/>
    </xf>
    <xf numFmtId="167" fontId="9" fillId="11" borderId="0" xfId="2" applyNumberFormat="1" applyFont="1" applyFill="1"/>
    <xf numFmtId="0" fontId="9" fillId="11" borderId="8" xfId="1" applyFont="1" applyFill="1" applyBorder="1" applyAlignment="1" applyProtection="1">
      <alignment horizontal="center"/>
      <protection locked="0"/>
    </xf>
    <xf numFmtId="167" fontId="9" fillId="11" borderId="16" xfId="2" applyNumberFormat="1" applyFont="1" applyFill="1" applyBorder="1"/>
    <xf numFmtId="167" fontId="8" fillId="11" borderId="16" xfId="2" applyNumberFormat="1" applyFont="1" applyFill="1" applyBorder="1" applyAlignment="1">
      <alignment horizontal="center"/>
    </xf>
    <xf numFmtId="0" fontId="8" fillId="13" borderId="15" xfId="1" applyFont="1" applyFill="1" applyBorder="1" applyProtection="1">
      <protection hidden="1"/>
    </xf>
    <xf numFmtId="0" fontId="9" fillId="13" borderId="0" xfId="1" applyFont="1" applyFill="1" applyProtection="1">
      <protection hidden="1"/>
    </xf>
    <xf numFmtId="0" fontId="9" fillId="13" borderId="0" xfId="1" applyFont="1" applyFill="1"/>
    <xf numFmtId="0" fontId="9" fillId="13" borderId="16" xfId="1" applyFont="1" applyFill="1" applyBorder="1" applyAlignment="1" applyProtection="1">
      <alignment horizontal="center"/>
      <protection hidden="1"/>
    </xf>
    <xf numFmtId="0" fontId="9" fillId="14" borderId="15" xfId="1" applyFont="1" applyFill="1" applyBorder="1" applyProtection="1">
      <protection hidden="1"/>
    </xf>
    <xf numFmtId="0" fontId="9" fillId="14" borderId="0" xfId="1" applyFont="1" applyFill="1" applyProtection="1">
      <protection hidden="1"/>
    </xf>
    <xf numFmtId="165" fontId="9" fillId="14" borderId="0" xfId="1" applyNumberFormat="1" applyFont="1" applyFill="1" applyAlignment="1">
      <alignment horizontal="right"/>
    </xf>
    <xf numFmtId="165" fontId="9" fillId="14" borderId="16" xfId="1" applyNumberFormat="1" applyFont="1" applyFill="1" applyBorder="1" applyAlignment="1">
      <alignment horizontal="center"/>
    </xf>
    <xf numFmtId="0" fontId="9" fillId="14" borderId="8" xfId="1" applyFont="1" applyFill="1" applyBorder="1" applyAlignment="1" applyProtection="1">
      <alignment horizontal="center"/>
      <protection locked="0"/>
    </xf>
    <xf numFmtId="0" fontId="9" fillId="14" borderId="16" xfId="1" applyFont="1" applyFill="1" applyBorder="1" applyAlignment="1" applyProtection="1">
      <alignment horizontal="center"/>
      <protection hidden="1"/>
    </xf>
    <xf numFmtId="165" fontId="8" fillId="14" borderId="16" xfId="1" applyNumberFormat="1" applyFont="1" applyFill="1" applyBorder="1" applyAlignment="1">
      <alignment horizontal="center"/>
    </xf>
    <xf numFmtId="0" fontId="9" fillId="14" borderId="16" xfId="1" applyFont="1" applyFill="1" applyBorder="1" applyProtection="1">
      <protection hidden="1"/>
    </xf>
    <xf numFmtId="0" fontId="9" fillId="12" borderId="0" xfId="1" applyFont="1" applyFill="1" applyAlignment="1" applyProtection="1">
      <alignment horizontal="left" wrapText="1"/>
      <protection hidden="1"/>
    </xf>
    <xf numFmtId="0" fontId="9" fillId="12" borderId="0" xfId="1" applyFont="1" applyFill="1" applyAlignment="1">
      <alignment horizontal="left" wrapText="1"/>
    </xf>
    <xf numFmtId="0" fontId="9" fillId="12" borderId="16" xfId="1" applyFont="1" applyFill="1" applyBorder="1" applyAlignment="1" applyProtection="1">
      <alignment wrapText="1"/>
      <protection hidden="1"/>
    </xf>
    <xf numFmtId="0" fontId="9" fillId="15" borderId="15" xfId="1" applyFont="1" applyFill="1" applyBorder="1" applyAlignment="1" applyProtection="1">
      <alignment horizontal="left" vertical="top" wrapText="1"/>
      <protection hidden="1"/>
    </xf>
    <xf numFmtId="0" fontId="9" fillId="15" borderId="0" xfId="1" applyFont="1" applyFill="1" applyAlignment="1" applyProtection="1">
      <alignment horizontal="left" wrapText="1"/>
      <protection hidden="1"/>
    </xf>
    <xf numFmtId="0" fontId="9" fillId="15" borderId="0" xfId="1" applyFont="1" applyFill="1" applyProtection="1">
      <protection hidden="1"/>
    </xf>
    <xf numFmtId="0" fontId="9" fillId="15" borderId="8" xfId="1" applyFont="1" applyFill="1" applyBorder="1" applyAlignment="1" applyProtection="1">
      <alignment horizontal="center"/>
      <protection locked="0"/>
    </xf>
    <xf numFmtId="0" fontId="9" fillId="15" borderId="15" xfId="1" applyFont="1" applyFill="1" applyBorder="1" applyAlignment="1" applyProtection="1">
      <alignment horizontal="left" wrapText="1"/>
      <protection hidden="1"/>
    </xf>
    <xf numFmtId="0" fontId="9" fillId="15" borderId="0" xfId="1" applyFont="1" applyFill="1" applyAlignment="1" applyProtection="1">
      <alignment horizontal="left" vertical="top" wrapText="1"/>
      <protection hidden="1"/>
    </xf>
    <xf numFmtId="165" fontId="9" fillId="15" borderId="0" xfId="1" applyNumberFormat="1" applyFont="1" applyFill="1"/>
    <xf numFmtId="0" fontId="9" fillId="15" borderId="16" xfId="1" applyFont="1" applyFill="1" applyBorder="1" applyProtection="1">
      <protection hidden="1"/>
    </xf>
    <xf numFmtId="165" fontId="8" fillId="15" borderId="16" xfId="1" applyNumberFormat="1" applyFont="1" applyFill="1" applyBorder="1" applyAlignment="1">
      <alignment horizontal="center"/>
    </xf>
    <xf numFmtId="0" fontId="9" fillId="16" borderId="15" xfId="1" applyFont="1" applyFill="1" applyBorder="1" applyProtection="1">
      <protection hidden="1"/>
    </xf>
    <xf numFmtId="0" fontId="9" fillId="16" borderId="0" xfId="1" applyFont="1" applyFill="1" applyProtection="1">
      <protection hidden="1"/>
    </xf>
    <xf numFmtId="0" fontId="9" fillId="17" borderId="16" xfId="1" applyFont="1" applyFill="1" applyBorder="1" applyProtection="1">
      <protection hidden="1"/>
    </xf>
    <xf numFmtId="1" fontId="8" fillId="17" borderId="16" xfId="1" applyNumberFormat="1" applyFont="1" applyFill="1" applyBorder="1" applyAlignment="1" applyProtection="1">
      <alignment horizontal="center"/>
      <protection hidden="1"/>
    </xf>
    <xf numFmtId="0" fontId="7" fillId="16" borderId="16" xfId="0" applyFont="1" applyFill="1" applyBorder="1"/>
    <xf numFmtId="165" fontId="8" fillId="16" borderId="16" xfId="1" applyNumberFormat="1" applyFont="1" applyFill="1" applyBorder="1" applyProtection="1">
      <protection hidden="1"/>
    </xf>
    <xf numFmtId="0" fontId="9" fillId="16" borderId="17" xfId="1" applyFont="1" applyFill="1" applyBorder="1" applyProtection="1">
      <protection hidden="1"/>
    </xf>
    <xf numFmtId="165" fontId="8" fillId="16" borderId="19" xfId="1" applyNumberFormat="1" applyFont="1" applyFill="1" applyBorder="1" applyProtection="1">
      <protection hidden="1"/>
    </xf>
    <xf numFmtId="0" fontId="10" fillId="0" borderId="0" xfId="3" applyFont="1"/>
    <xf numFmtId="0" fontId="10" fillId="0" borderId="0" xfId="3" applyFont="1" applyAlignment="1" applyProtection="1">
      <alignment vertical="center"/>
      <protection locked="0"/>
    </xf>
    <xf numFmtId="0" fontId="11" fillId="0" borderId="0" xfId="3" applyFont="1" applyAlignment="1" applyProtection="1">
      <alignment vertical="center"/>
      <protection locked="0"/>
    </xf>
    <xf numFmtId="0" fontId="12" fillId="0" borderId="0" xfId="3" applyFont="1" applyAlignment="1" applyProtection="1">
      <alignment vertical="center"/>
      <protection locked="0"/>
    </xf>
    <xf numFmtId="0" fontId="12" fillId="0" borderId="0" xfId="3" applyFont="1" applyProtection="1">
      <protection locked="0"/>
    </xf>
    <xf numFmtId="0" fontId="12"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13" fillId="0" borderId="0" xfId="3" applyFont="1"/>
    <xf numFmtId="0" fontId="12" fillId="0" borderId="0" xfId="3" applyFont="1" applyAlignment="1" applyProtection="1">
      <alignment horizontal="center"/>
      <protection locked="0"/>
    </xf>
    <xf numFmtId="0" fontId="14" fillId="0" borderId="0" xfId="3" applyFont="1" applyAlignment="1" applyProtection="1">
      <alignment horizontal="left" vertical="center"/>
      <protection locked="0"/>
    </xf>
    <xf numFmtId="0" fontId="14" fillId="0" borderId="0" xfId="3" applyFont="1" applyAlignment="1" applyProtection="1">
      <alignment horizontal="center" vertical="center"/>
      <protection locked="0"/>
    </xf>
    <xf numFmtId="0" fontId="15" fillId="0" borderId="20" xfId="3" applyFont="1" applyBorder="1" applyAlignment="1" applyProtection="1">
      <alignment vertical="center"/>
      <protection locked="0"/>
    </xf>
    <xf numFmtId="0" fontId="12" fillId="0" borderId="0" xfId="3" applyFont="1"/>
    <xf numFmtId="14" fontId="12" fillId="0" borderId="0" xfId="3" applyNumberFormat="1" applyFont="1" applyAlignment="1" applyProtection="1">
      <alignment horizontal="left"/>
      <protection locked="0"/>
    </xf>
    <xf numFmtId="0" fontId="14" fillId="0" borderId="0" xfId="3" applyFont="1" applyAlignment="1" applyProtection="1">
      <alignment vertical="center"/>
      <protection locked="0"/>
    </xf>
    <xf numFmtId="0" fontId="12" fillId="0" borderId="22" xfId="3" applyFont="1" applyBorder="1" applyAlignment="1" applyProtection="1">
      <alignment horizontal="right"/>
      <protection locked="0"/>
    </xf>
    <xf numFmtId="0" fontId="16" fillId="0" borderId="23" xfId="3" applyFont="1" applyBorder="1" applyAlignment="1" applyProtection="1">
      <alignment horizontal="right"/>
      <protection locked="0"/>
    </xf>
    <xf numFmtId="0" fontId="12" fillId="0" borderId="24" xfId="3" applyFont="1" applyBorder="1" applyAlignment="1" applyProtection="1">
      <alignment horizontal="left"/>
      <protection locked="0"/>
    </xf>
    <xf numFmtId="44" fontId="10" fillId="0" borderId="0" xfId="3" applyNumberFormat="1" applyFont="1" applyAlignment="1">
      <alignment horizontal="right"/>
    </xf>
    <xf numFmtId="1" fontId="10" fillId="0" borderId="0" xfId="3" applyNumberFormat="1" applyFont="1" applyAlignment="1" applyProtection="1">
      <alignment horizontal="center"/>
      <protection locked="0"/>
    </xf>
    <xf numFmtId="44" fontId="10" fillId="0" borderId="0" xfId="3" applyNumberFormat="1" applyFont="1" applyAlignment="1" applyProtection="1">
      <alignment horizontal="right"/>
      <protection locked="0"/>
    </xf>
    <xf numFmtId="44" fontId="10" fillId="0" borderId="25" xfId="3" applyNumberFormat="1" applyFont="1" applyBorder="1" applyAlignment="1">
      <alignment horizontal="right"/>
    </xf>
    <xf numFmtId="0" fontId="17" fillId="0" borderId="0" xfId="3" applyFont="1" applyProtection="1">
      <protection locked="0"/>
    </xf>
    <xf numFmtId="168" fontId="12" fillId="0" borderId="0" xfId="3" applyNumberFormat="1" applyFont="1" applyAlignment="1" applyProtection="1">
      <alignment horizontal="left"/>
      <protection locked="0"/>
    </xf>
    <xf numFmtId="1" fontId="18" fillId="0" borderId="0" xfId="3" applyNumberFormat="1" applyFont="1" applyAlignment="1" applyProtection="1">
      <alignment horizontal="center"/>
      <protection locked="0"/>
    </xf>
    <xf numFmtId="0" fontId="17" fillId="0" borderId="26" xfId="3" applyFont="1" applyBorder="1" applyAlignment="1" applyProtection="1">
      <alignment horizontal="right" wrapText="1"/>
      <protection locked="0"/>
    </xf>
    <xf numFmtId="0" fontId="17" fillId="0" borderId="0" xfId="3" applyFont="1" applyAlignment="1" applyProtection="1">
      <alignment horizontal="right" wrapText="1"/>
      <protection locked="0"/>
    </xf>
    <xf numFmtId="0" fontId="14" fillId="0" borderId="0" xfId="3" applyFont="1" applyAlignment="1" applyProtection="1">
      <alignment horizontal="right" vertical="center" wrapText="1"/>
      <protection locked="0"/>
    </xf>
    <xf numFmtId="4" fontId="14" fillId="0" borderId="0" xfId="3" applyNumberFormat="1" applyFont="1" applyAlignment="1" applyProtection="1">
      <alignment horizontal="center" vertical="center" wrapText="1"/>
      <protection locked="0"/>
    </xf>
    <xf numFmtId="0" fontId="14" fillId="0" borderId="25" xfId="3" applyFont="1" applyBorder="1" applyAlignment="1">
      <alignment horizontal="right" vertical="center" wrapText="1"/>
    </xf>
    <xf numFmtId="9" fontId="12" fillId="0" borderId="24" xfId="3" applyNumberFormat="1" applyFont="1" applyBorder="1" applyAlignment="1" applyProtection="1">
      <alignment vertical="center" wrapText="1"/>
      <protection locked="0"/>
    </xf>
    <xf numFmtId="0" fontId="12" fillId="0" borderId="0" xfId="3" applyFont="1" applyAlignment="1" applyProtection="1">
      <alignment horizontal="center" vertical="center" wrapText="1"/>
      <protection locked="0"/>
    </xf>
    <xf numFmtId="0" fontId="12" fillId="0" borderId="0" xfId="3" applyFont="1" applyAlignment="1" applyProtection="1">
      <alignment horizontal="right" vertical="center" wrapText="1"/>
      <protection locked="0"/>
    </xf>
    <xf numFmtId="4" fontId="12" fillId="0" borderId="0" xfId="3" applyNumberFormat="1" applyFont="1" applyAlignment="1" applyProtection="1">
      <alignment horizontal="center" vertical="center" wrapText="1"/>
      <protection locked="0"/>
    </xf>
    <xf numFmtId="0" fontId="12" fillId="0" borderId="25" xfId="3" applyFont="1" applyBorder="1" applyAlignment="1">
      <alignment horizontal="right" vertical="center" wrapText="1"/>
    </xf>
    <xf numFmtId="0" fontId="14" fillId="0" borderId="27" xfId="3" applyFont="1" applyBorder="1" applyAlignment="1" applyProtection="1">
      <alignment vertical="center" wrapText="1"/>
      <protection locked="0"/>
    </xf>
    <xf numFmtId="0" fontId="12" fillId="0" borderId="28" xfId="3" applyFont="1" applyBorder="1" applyAlignment="1" applyProtection="1">
      <alignment horizontal="right"/>
      <protection locked="0"/>
    </xf>
    <xf numFmtId="44" fontId="12" fillId="0" borderId="28" xfId="3" applyNumberFormat="1" applyFont="1" applyBorder="1" applyAlignment="1" applyProtection="1">
      <alignment horizontal="right"/>
      <protection locked="0"/>
    </xf>
    <xf numFmtId="0" fontId="12" fillId="0" borderId="28" xfId="3" applyFont="1" applyBorder="1" applyProtection="1">
      <protection locked="0"/>
    </xf>
    <xf numFmtId="44" fontId="15" fillId="18" borderId="29" xfId="3" applyNumberFormat="1" applyFont="1" applyFill="1" applyBorder="1" applyAlignment="1">
      <alignment horizontal="right" vertical="center" wrapText="1"/>
    </xf>
    <xf numFmtId="0" fontId="12" fillId="0" borderId="0" xfId="3" applyFont="1" applyAlignment="1">
      <alignment vertical="center"/>
    </xf>
    <xf numFmtId="0" fontId="14" fillId="0" borderId="0" xfId="3" applyFont="1" applyAlignment="1" applyProtection="1">
      <alignment horizontal="left" vertical="center" indent="15"/>
      <protection locked="0"/>
    </xf>
    <xf numFmtId="0" fontId="15" fillId="0" borderId="21" xfId="3" applyFont="1" applyBorder="1" applyProtection="1">
      <protection locked="0"/>
    </xf>
    <xf numFmtId="0" fontId="19" fillId="0" borderId="23" xfId="3" applyFont="1" applyBorder="1" applyAlignment="1" applyProtection="1">
      <alignment horizontal="right"/>
      <protection locked="0"/>
    </xf>
    <xf numFmtId="0" fontId="19" fillId="0" borderId="23" xfId="3" applyFont="1" applyBorder="1" applyAlignment="1" applyProtection="1">
      <alignment horizontal="center"/>
      <protection locked="0"/>
    </xf>
    <xf numFmtId="0" fontId="20" fillId="18" borderId="30" xfId="3" applyFont="1" applyFill="1" applyBorder="1" applyAlignment="1" applyProtection="1">
      <alignment horizontal="right"/>
      <protection locked="0"/>
    </xf>
    <xf numFmtId="0" fontId="22" fillId="0" borderId="24" xfId="3" applyFont="1" applyBorder="1" applyAlignment="1" applyProtection="1">
      <alignment horizontal="right" vertical="center" wrapText="1"/>
      <protection locked="0"/>
    </xf>
    <xf numFmtId="0" fontId="22" fillId="0" borderId="0" xfId="3" applyFont="1" applyAlignment="1" applyProtection="1">
      <alignment horizontal="right" vertical="center" wrapText="1"/>
      <protection locked="0"/>
    </xf>
    <xf numFmtId="0" fontId="6" fillId="0" borderId="0" xfId="1" applyFont="1" applyAlignment="1" applyProtection="1">
      <alignment horizontal="right"/>
      <protection hidden="1"/>
    </xf>
    <xf numFmtId="0" fontId="5" fillId="0" borderId="0" xfId="1" applyFont="1" applyAlignment="1" applyProtection="1">
      <alignment horizontal="left" vertical="top" wrapText="1"/>
      <protection hidden="1"/>
    </xf>
    <xf numFmtId="0" fontId="5" fillId="0" borderId="0" xfId="1" applyFont="1" applyAlignment="1" applyProtection="1">
      <alignment horizontal="left" vertical="top"/>
      <protection hidden="1"/>
    </xf>
    <xf numFmtId="0" fontId="6" fillId="0" borderId="0" xfId="1" applyFont="1" applyAlignment="1" applyProtection="1">
      <alignment horizontal="left" vertical="top" wrapText="1"/>
      <protection hidden="1"/>
    </xf>
    <xf numFmtId="0" fontId="6" fillId="0" borderId="0" xfId="1" applyFont="1" applyAlignment="1" applyProtection="1">
      <alignment horizontal="left"/>
      <protection hidden="1"/>
    </xf>
    <xf numFmtId="165" fontId="6" fillId="0" borderId="0" xfId="1" applyNumberFormat="1" applyFont="1" applyAlignment="1">
      <alignment horizontal="right" vertical="center"/>
    </xf>
    <xf numFmtId="165" fontId="6" fillId="0" borderId="0" xfId="1" applyNumberFormat="1" applyFont="1" applyAlignment="1">
      <alignment horizontal="right"/>
    </xf>
    <xf numFmtId="0" fontId="5" fillId="0" borderId="0" xfId="1" applyFont="1" applyAlignment="1" applyProtection="1">
      <alignment horizontal="right"/>
      <protection hidden="1"/>
    </xf>
    <xf numFmtId="0" fontId="6" fillId="0" borderId="0" xfId="1" applyFont="1" applyAlignment="1" applyProtection="1">
      <alignment horizontal="left" wrapText="1"/>
      <protection hidden="1"/>
    </xf>
    <xf numFmtId="0" fontId="5" fillId="0" borderId="0" xfId="1" applyFont="1" applyAlignment="1" applyProtection="1">
      <alignment horizontal="left" wrapText="1"/>
      <protection hidden="1"/>
    </xf>
    <xf numFmtId="0" fontId="5" fillId="0" borderId="0" xfId="1" applyFont="1" applyAlignment="1">
      <alignment horizontal="left" wrapText="1"/>
    </xf>
    <xf numFmtId="0" fontId="8" fillId="16" borderId="18" xfId="1" applyFont="1" applyFill="1" applyBorder="1" applyAlignment="1" applyProtection="1">
      <alignment horizontal="right"/>
      <protection hidden="1"/>
    </xf>
    <xf numFmtId="0" fontId="9" fillId="15" borderId="0" xfId="1" applyFont="1" applyFill="1" applyAlignment="1" applyProtection="1">
      <alignment horizontal="right"/>
      <protection hidden="1"/>
    </xf>
    <xf numFmtId="0" fontId="8" fillId="15" borderId="0" xfId="1" applyFont="1" applyFill="1" applyAlignment="1" applyProtection="1">
      <alignment horizontal="right"/>
      <protection hidden="1"/>
    </xf>
    <xf numFmtId="0" fontId="8" fillId="16" borderId="0" xfId="1" applyFont="1" applyFill="1" applyAlignment="1" applyProtection="1">
      <alignment horizontal="right"/>
      <protection hidden="1"/>
    </xf>
    <xf numFmtId="0" fontId="9" fillId="16" borderId="15" xfId="1" applyFont="1" applyFill="1" applyBorder="1" applyAlignment="1" applyProtection="1">
      <alignment horizontal="left" vertical="top" wrapText="1"/>
      <protection hidden="1"/>
    </xf>
    <xf numFmtId="0" fontId="9" fillId="16" borderId="15" xfId="1" applyFont="1" applyFill="1" applyBorder="1" applyAlignment="1" applyProtection="1">
      <alignment horizontal="left" vertical="top"/>
      <protection hidden="1"/>
    </xf>
    <xf numFmtId="0" fontId="8" fillId="12" borderId="15" xfId="1" applyFont="1" applyFill="1" applyBorder="1" applyAlignment="1" applyProtection="1">
      <alignment horizontal="left" wrapText="1"/>
      <protection hidden="1"/>
    </xf>
    <xf numFmtId="0" fontId="8" fillId="12" borderId="0" xfId="1" applyFont="1" applyFill="1" applyAlignment="1" applyProtection="1">
      <alignment horizontal="left" wrapText="1"/>
      <protection hidden="1"/>
    </xf>
    <xf numFmtId="0" fontId="8" fillId="3" borderId="12" xfId="1" applyFont="1" applyFill="1" applyBorder="1" applyAlignment="1" applyProtection="1">
      <alignment horizontal="left" vertical="top" wrapText="1"/>
      <protection hidden="1"/>
    </xf>
    <xf numFmtId="0" fontId="8" fillId="3" borderId="13" xfId="1" applyFont="1" applyFill="1" applyBorder="1" applyAlignment="1" applyProtection="1">
      <alignment horizontal="left" vertical="top" wrapText="1"/>
      <protection hidden="1"/>
    </xf>
    <xf numFmtId="0" fontId="8" fillId="3" borderId="14" xfId="1" applyFont="1" applyFill="1" applyBorder="1" applyAlignment="1" applyProtection="1">
      <alignment horizontal="left" vertical="top" wrapText="1"/>
      <protection hidden="1"/>
    </xf>
    <xf numFmtId="0" fontId="8" fillId="3" borderId="15" xfId="1" applyFont="1" applyFill="1" applyBorder="1" applyAlignment="1" applyProtection="1">
      <alignment horizontal="left" vertical="top" wrapText="1"/>
      <protection hidden="1"/>
    </xf>
    <xf numFmtId="0" fontId="8" fillId="3" borderId="0" xfId="1" applyFont="1" applyFill="1" applyAlignment="1" applyProtection="1">
      <alignment horizontal="left" vertical="top" wrapText="1"/>
      <protection hidden="1"/>
    </xf>
    <xf numFmtId="0" fontId="8" fillId="3" borderId="16" xfId="1" applyFont="1" applyFill="1" applyBorder="1" applyAlignment="1" applyProtection="1">
      <alignment horizontal="left" vertical="top" wrapText="1"/>
      <protection hidden="1"/>
    </xf>
    <xf numFmtId="0" fontId="8" fillId="0" borderId="15" xfId="1" applyFont="1" applyBorder="1" applyAlignment="1" applyProtection="1">
      <alignment horizontal="left"/>
      <protection hidden="1"/>
    </xf>
    <xf numFmtId="0" fontId="8" fillId="0" borderId="0" xfId="1" applyFont="1" applyAlignment="1" applyProtection="1">
      <alignment horizontal="left"/>
      <protection hidden="1"/>
    </xf>
    <xf numFmtId="165" fontId="8" fillId="6" borderId="0" xfId="1" applyNumberFormat="1" applyFont="1" applyFill="1" applyAlignment="1">
      <alignment horizontal="right" vertical="center"/>
    </xf>
    <xf numFmtId="0" fontId="8" fillId="6" borderId="0" xfId="1" applyFont="1" applyFill="1" applyAlignment="1" applyProtection="1">
      <alignment horizontal="right"/>
      <protection hidden="1"/>
    </xf>
    <xf numFmtId="0" fontId="8" fillId="8" borderId="0" xfId="1" applyFont="1" applyFill="1" applyAlignment="1" applyProtection="1">
      <alignment horizontal="right"/>
      <protection hidden="1"/>
    </xf>
    <xf numFmtId="165" fontId="8" fillId="10" borderId="0" xfId="1" applyNumberFormat="1" applyFont="1" applyFill="1" applyAlignment="1">
      <alignment horizontal="right"/>
    </xf>
    <xf numFmtId="0" fontId="8" fillId="11" borderId="0" xfId="1" applyFont="1" applyFill="1" applyAlignment="1" applyProtection="1">
      <alignment horizontal="right"/>
      <protection hidden="1"/>
    </xf>
    <xf numFmtId="0" fontId="9" fillId="14" borderId="0" xfId="1" applyFont="1" applyFill="1" applyAlignment="1" applyProtection="1">
      <alignment horizontal="right"/>
      <protection hidden="1"/>
    </xf>
    <xf numFmtId="0" fontId="8" fillId="14" borderId="0" xfId="1" applyFont="1" applyFill="1" applyAlignment="1" applyProtection="1">
      <alignment horizontal="right"/>
      <protection hidden="1"/>
    </xf>
    <xf numFmtId="0" fontId="12" fillId="0" borderId="0" xfId="3" applyFont="1" applyAlignment="1" applyProtection="1">
      <alignment horizontal="left"/>
      <protection locked="0"/>
    </xf>
    <xf numFmtId="168" fontId="12" fillId="0" borderId="0" xfId="3" applyNumberFormat="1" applyFont="1" applyAlignment="1" applyProtection="1">
      <alignment horizontal="left"/>
      <protection locked="0"/>
    </xf>
    <xf numFmtId="0" fontId="12" fillId="0" borderId="0" xfId="3" applyFont="1" applyAlignment="1">
      <alignment horizontal="left" vertical="top" wrapText="1"/>
    </xf>
    <xf numFmtId="0" fontId="14" fillId="0" borderId="28" xfId="3" applyFont="1" applyBorder="1" applyAlignment="1" applyProtection="1">
      <alignment horizontal="left" vertical="center"/>
      <protection locked="0"/>
    </xf>
    <xf numFmtId="0" fontId="12" fillId="0" borderId="28" xfId="3" applyFont="1" applyBorder="1" applyAlignment="1">
      <alignment horizontal="left" vertical="center"/>
    </xf>
    <xf numFmtId="0" fontId="21" fillId="0" borderId="0" xfId="3" applyFont="1" applyAlignment="1" applyProtection="1">
      <alignment horizontal="left"/>
      <protection locked="0"/>
    </xf>
    <xf numFmtId="0" fontId="21" fillId="0" borderId="0" xfId="3" applyFont="1" applyAlignment="1" applyProtection="1">
      <alignment horizontal="left" wrapText="1"/>
      <protection locked="0"/>
    </xf>
  </cellXfs>
  <cellStyles count="4">
    <cellStyle name="Excel Built-in Normal" xfId="1" xr:uid="{00000000-0005-0000-0000-000000000000}"/>
    <cellStyle name="Standard" xfId="0" builtinId="0"/>
    <cellStyle name="Standard 2" xfId="3" xr:uid="{00000000-0005-0000-0000-000002000000}"/>
    <cellStyle name="Währung" xfId="2"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00FFFF"/>
      <rgbColor rgb="00800000"/>
      <rgbColor rgb="00008000"/>
      <rgbColor rgb="00000080"/>
      <rgbColor rgb="00808000"/>
      <rgbColor rgb="00800080"/>
      <rgbColor rgb="00008080"/>
      <rgbColor rgb="00CCCCCC"/>
      <rgbColor rgb="00808080"/>
      <rgbColor rgb="008EA9DB"/>
      <rgbColor rgb="00993366"/>
      <rgbColor rgb="00E2F0D9"/>
      <rgbColor rgb="00DAE3F3"/>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0E399"/>
      <rgbColor rgb="00E2F5D7"/>
      <rgbColor rgb="00FFE699"/>
      <rgbColor rgb="00A9D18E"/>
      <rgbColor rgb="00FFA7A7"/>
      <rgbColor rgb="00CC99FF"/>
      <rgbColor rgb="00FFD966"/>
      <rgbColor rgb="002E75B6"/>
      <rgbColor rgb="0033CCCC"/>
      <rgbColor rgb="0092D050"/>
      <rgbColor rgb="00FFC000"/>
      <rgbColor rgb="00FF9900"/>
      <rgbColor rgb="00FF6600"/>
      <rgbColor rgb="00666699"/>
      <rgbColor rgb="008FAAD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581025</xdr:colOff>
      <xdr:row>59</xdr:row>
      <xdr:rowOff>68207</xdr:rowOff>
    </xdr:from>
    <xdr:ext cx="1733549" cy="358884"/>
    <xdr:pic>
      <xdr:nvPicPr>
        <xdr:cNvPr id="3" name="Bild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81025" y="15381094"/>
          <a:ext cx="1733549" cy="358884"/>
        </a:xfrm>
        <a:prstGeom prst="rect">
          <a:avLst/>
        </a:prstGeom>
        <a:noFill/>
        <a:ln>
          <a:noFill/>
        </a:ln>
      </xdr:spPr>
    </xdr:pic>
    <xdr:clientData/>
  </xdr:oneCellAnchor>
  <xdr:twoCellAnchor>
    <xdr:from>
      <xdr:col>4</xdr:col>
      <xdr:colOff>236220</xdr:colOff>
      <xdr:row>0</xdr:row>
      <xdr:rowOff>85641</xdr:rowOff>
    </xdr:from>
    <xdr:to>
      <xdr:col>6</xdr:col>
      <xdr:colOff>1078231</xdr:colOff>
      <xdr:row>7</xdr:row>
      <xdr:rowOff>231913</xdr:rowOff>
    </xdr:to>
    <xdr:grpSp>
      <xdr:nvGrpSpPr>
        <xdr:cNvPr id="17" name="officeArt object" descr="Gruppieren">
          <a:extLst>
            <a:ext uri="{FF2B5EF4-FFF2-40B4-BE49-F238E27FC236}">
              <a16:creationId xmlns:a16="http://schemas.microsoft.com/office/drawing/2014/main" id="{00000000-0008-0000-0200-000011000000}"/>
            </a:ext>
          </a:extLst>
        </xdr:cNvPr>
        <xdr:cNvGrpSpPr/>
      </xdr:nvGrpSpPr>
      <xdr:grpSpPr>
        <a:xfrm>
          <a:off x="5649733" y="85641"/>
          <a:ext cx="2452150" cy="1816046"/>
          <a:chOff x="0" y="15842"/>
          <a:chExt cx="2419968" cy="1777262"/>
        </a:xfrm>
      </xdr:grpSpPr>
      <xdr:sp macro="" textlink="">
        <xdr:nvSpPr>
          <xdr:cNvPr id="18" name="Markus Roß…">
            <a:extLst>
              <a:ext uri="{FF2B5EF4-FFF2-40B4-BE49-F238E27FC236}">
                <a16:creationId xmlns:a16="http://schemas.microsoft.com/office/drawing/2014/main" id="{00000000-0008-0000-0200-000012000000}"/>
              </a:ext>
            </a:extLst>
          </xdr:cNvPr>
          <xdr:cNvSpPr txBox="1"/>
        </xdr:nvSpPr>
        <xdr:spPr>
          <a:xfrm>
            <a:off x="606662" y="644596"/>
            <a:ext cx="1813306" cy="1148508"/>
          </a:xfrm>
          <a:prstGeom prst="rect">
            <a:avLst/>
          </a:prstGeom>
          <a:noFill/>
          <a:ln w="12700" cap="flat">
            <a:noFill/>
            <a:miter lim="400000"/>
          </a:ln>
          <a:effectLst/>
        </xdr:spPr>
        <xdr:txBody>
          <a:bodyPr wrap="square" lIns="50800" tIns="50800" rIns="50800" bIns="50800" numCol="1" anchor="t">
            <a:noAutofit/>
          </a:bodyPr>
          <a:lstStyle/>
          <a:p>
            <a:pPr>
              <a:spcAft>
                <a:spcPts val="0"/>
              </a:spcAft>
            </a:pPr>
            <a:r>
              <a:rPr lang="de-DE" sz="800">
                <a:ln>
                  <a:noFill/>
                </a:ln>
                <a:solidFill>
                  <a:srgbClr val="000000"/>
                </a:solidFill>
                <a:effectLst/>
                <a:latin typeface="Lato Bold" panose="020F0502020204030203" pitchFamily="34" charset="0"/>
                <a:ea typeface="Arial Unicode MS"/>
                <a:cs typeface="Arial Unicode MS"/>
              </a:rPr>
              <a:t>Markus Roß</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Leitung Freizeitzentrum</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Lato Regular" panose="020F0502020204030203" pitchFamily="34" charset="0"/>
                <a:cs typeface="Lato Regular" panose="020F0502020204030203" pitchFamily="34" charset="0"/>
              </a:rPr>
              <a:t> </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Lutzensägmühle 14-21</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71540 Murrhardt</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Telefon 07192 933 4844</a:t>
            </a:r>
            <a:endParaRPr lang="de-DE" sz="1100">
              <a:ln>
                <a:noFill/>
              </a:ln>
              <a:solidFill>
                <a:srgbClr val="000000"/>
              </a:solidFill>
              <a:effectLst/>
              <a:latin typeface="Helvetica Neue"/>
              <a:ea typeface="Arial Unicode MS"/>
              <a:cs typeface="Arial Unicode MS"/>
            </a:endParaRPr>
          </a:p>
          <a:p>
            <a:pPr>
              <a:spcAft>
                <a:spcPts val="0"/>
              </a:spcAft>
            </a:pPr>
            <a:r>
              <a:rPr lang="de-DE" sz="800" u="sng">
                <a:ln>
                  <a:noFill/>
                </a:ln>
                <a:solidFill>
                  <a:srgbClr val="000000"/>
                </a:solidFill>
                <a:effectLst/>
                <a:latin typeface="Helvetica Neue"/>
                <a:ea typeface="Arial Unicode MS"/>
                <a:cs typeface="Arial Unicode MS"/>
              </a:rPr>
              <a:t>freizeitzentrum@ph-v.de</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www.philadelphia-freizeitzentrum.de</a:t>
            </a:r>
            <a:endParaRPr lang="de-DE" sz="1100">
              <a:ln>
                <a:noFill/>
              </a:ln>
              <a:solidFill>
                <a:srgbClr val="000000"/>
              </a:solidFill>
              <a:effectLst/>
              <a:latin typeface="Helvetica Neue"/>
              <a:ea typeface="Arial Unicode MS"/>
              <a:cs typeface="Arial Unicode MS"/>
            </a:endParaRPr>
          </a:p>
        </xdr:txBody>
      </xdr:sp>
      <xdr:pic>
        <xdr:nvPicPr>
          <xdr:cNvPr id="19" name="PhilaV_Logo_Freizeitheim.png">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842"/>
            <a:ext cx="2175400" cy="423738"/>
          </a:xfrm>
          <a:prstGeom prst="rect">
            <a:avLst/>
          </a:prstGeom>
          <a:ln w="12700" cap="flat">
            <a:noFill/>
            <a:miter lim="400000"/>
          </a:ln>
          <a:effectLst/>
        </xdr:spPr>
      </xdr:pic>
    </xdr:grpSp>
    <xdr:clientData/>
  </xdr:twoCellAnchor>
  <xdr:twoCellAnchor>
    <xdr:from>
      <xdr:col>0</xdr:col>
      <xdr:colOff>0</xdr:colOff>
      <xdr:row>7</xdr:row>
      <xdr:rowOff>65188</xdr:rowOff>
    </xdr:from>
    <xdr:to>
      <xdr:col>1</xdr:col>
      <xdr:colOff>483235</xdr:colOff>
      <xdr:row>9</xdr:row>
      <xdr:rowOff>89318</xdr:rowOff>
    </xdr:to>
    <xdr:sp macro="" textlink="">
      <xdr:nvSpPr>
        <xdr:cNvPr id="23" name="officeArt object" descr="Philadelphia-Verein e.V. Freizeitzentrum…">
          <a:extLst>
            <a:ext uri="{FF2B5EF4-FFF2-40B4-BE49-F238E27FC236}">
              <a16:creationId xmlns:a16="http://schemas.microsoft.com/office/drawing/2014/main" id="{00000000-0008-0000-0200-000017000000}"/>
            </a:ext>
          </a:extLst>
        </xdr:cNvPr>
        <xdr:cNvSpPr txBox="1"/>
      </xdr:nvSpPr>
      <xdr:spPr>
        <a:xfrm>
          <a:off x="0" y="1428321"/>
          <a:ext cx="2811568" cy="413597"/>
        </a:xfrm>
        <a:prstGeom prst="rect">
          <a:avLst/>
        </a:prstGeom>
        <a:noFill/>
        <a:ln w="12700" cap="flat">
          <a:noFill/>
          <a:miter lim="400000"/>
        </a:ln>
        <a:effectLst/>
      </xdr:spPr>
      <xdr:txBody>
        <a:bodyPr wrap="square" lIns="50800" tIns="50800" rIns="50800" bIns="50800" numCol="1" anchor="ctr">
          <a:noAutofit/>
        </a:bodyPr>
        <a:lstStyle/>
        <a:p>
          <a:pPr algn="ctr">
            <a:spcAft>
              <a:spcPts val="0"/>
            </a:spcAft>
          </a:pPr>
          <a:r>
            <a:rPr lang="de-DE" sz="700">
              <a:ln>
                <a:noFill/>
              </a:ln>
              <a:solidFill>
                <a:srgbClr val="000000"/>
              </a:solidFill>
              <a:effectLst/>
              <a:latin typeface="Lato Bold" panose="020F0502020204030203" pitchFamily="34" charset="0"/>
              <a:ea typeface="Arial Unicode MS"/>
              <a:cs typeface="Arial Unicode MS"/>
            </a:rPr>
            <a:t>Philadelphia-Verein e.V. Freizeitzentrum</a:t>
          </a:r>
          <a:endParaRPr lang="de-DE" sz="1200">
            <a:ln>
              <a:noFill/>
            </a:ln>
            <a:solidFill>
              <a:srgbClr val="000000"/>
            </a:solidFill>
            <a:effectLst/>
            <a:latin typeface="Helvetica Neue"/>
            <a:ea typeface="Arial Unicode MS"/>
            <a:cs typeface="Arial Unicode MS"/>
          </a:endParaRPr>
        </a:p>
        <a:p>
          <a:pPr algn="ctr">
            <a:spcAft>
              <a:spcPts val="0"/>
            </a:spcAft>
          </a:pPr>
          <a:r>
            <a:rPr lang="de-DE" sz="700">
              <a:ln>
                <a:noFill/>
              </a:ln>
              <a:solidFill>
                <a:srgbClr val="000000"/>
              </a:solidFill>
              <a:effectLst/>
              <a:latin typeface="Lato Regular" panose="020F0502020204030203" pitchFamily="34" charset="0"/>
              <a:ea typeface="Arial Unicode MS"/>
              <a:cs typeface="Arial Unicode MS"/>
            </a:rPr>
            <a:t>Lutzensägmühle 14-21 |  71540 Murrhardt</a:t>
          </a:r>
          <a:endParaRPr lang="de-DE" sz="1200">
            <a:ln>
              <a:noFill/>
            </a:ln>
            <a:solidFill>
              <a:srgbClr val="000000"/>
            </a:solidFill>
            <a:effectLst/>
            <a:latin typeface="Helvetica Neue"/>
            <a:ea typeface="Arial Unicode MS"/>
            <a:cs typeface="Arial Unicode MS"/>
          </a:endParaRPr>
        </a:p>
      </xdr:txBody>
    </xdr:sp>
    <xdr:clientData/>
  </xdr:twoCellAnchor>
  <xdr:twoCellAnchor editAs="absolute">
    <xdr:from>
      <xdr:col>0</xdr:col>
      <xdr:colOff>59823</xdr:colOff>
      <xdr:row>18</xdr:row>
      <xdr:rowOff>57688</xdr:rowOff>
    </xdr:from>
    <xdr:to>
      <xdr:col>0</xdr:col>
      <xdr:colOff>247783</xdr:colOff>
      <xdr:row>18</xdr:row>
      <xdr:rowOff>250409</xdr:rowOff>
    </xdr:to>
    <xdr:sp macro="" textlink="">
      <xdr:nvSpPr>
        <xdr:cNvPr id="24" name="officeArt object" descr="Quadrat">
          <a:extLst>
            <a:ext uri="{FF2B5EF4-FFF2-40B4-BE49-F238E27FC236}">
              <a16:creationId xmlns:a16="http://schemas.microsoft.com/office/drawing/2014/main" id="{00000000-0008-0000-0200-000018000000}"/>
            </a:ext>
          </a:extLst>
        </xdr:cNvPr>
        <xdr:cNvSpPr>
          <a:spLocks noChangeAspect="1"/>
        </xdr:cNvSpPr>
      </xdr:nvSpPr>
      <xdr:spPr>
        <a:xfrm rot="18900000">
          <a:off x="59823" y="3980331"/>
          <a:ext cx="187960" cy="192721"/>
        </a:xfrm>
        <a:prstGeom prst="rect">
          <a:avLst/>
        </a:prstGeom>
        <a:solidFill>
          <a:srgbClr val="EEBC53"/>
        </a:solidFill>
        <a:ln w="12700" cap="flat">
          <a:noFill/>
          <a:miter lim="400000"/>
        </a:ln>
        <a:effectLst/>
      </xdr:spPr>
      <xdr:txBody>
        <a:bodyPr wrap="none" anchor="t" anchorCtr="0"/>
        <a:lstStyle/>
        <a:p>
          <a:endParaRPr lang="de-DE">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0</xdr:col>
      <xdr:colOff>519956</xdr:colOff>
      <xdr:row>10</xdr:row>
      <xdr:rowOff>179294</xdr:rowOff>
    </xdr:from>
    <xdr:to>
      <xdr:col>3</xdr:col>
      <xdr:colOff>62756</xdr:colOff>
      <xdr:row>16</xdr:row>
      <xdr:rowOff>0</xdr:rowOff>
    </xdr:to>
    <xdr:sp macro="" textlink="">
      <xdr:nvSpPr>
        <xdr:cNvPr id="26" name="officeArt object" descr="An…">
          <a:extLst>
            <a:ext uri="{FF2B5EF4-FFF2-40B4-BE49-F238E27FC236}">
              <a16:creationId xmlns:a16="http://schemas.microsoft.com/office/drawing/2014/main" id="{00000000-0008-0000-0200-00001A000000}"/>
            </a:ext>
          </a:extLst>
        </xdr:cNvPr>
        <xdr:cNvSpPr txBox="1"/>
      </xdr:nvSpPr>
      <xdr:spPr>
        <a:xfrm>
          <a:off x="519956" y="2061882"/>
          <a:ext cx="3908612" cy="1272989"/>
        </a:xfrm>
        <a:prstGeom prst="rect">
          <a:avLst/>
        </a:prstGeom>
        <a:noFill/>
        <a:ln w="12700" cap="flat">
          <a:noFill/>
          <a:miter lim="400000"/>
        </a:ln>
        <a:effectLst/>
      </xdr:spPr>
      <xdr:txBody>
        <a:bodyPr wrap="square" lIns="50800" tIns="50800" rIns="50800" bIns="50800" numCol="1" anchor="t">
          <a:noAutofit/>
        </a:bodyPr>
        <a:lstStyle/>
        <a:p>
          <a:pPr>
            <a:spcAft>
              <a:spcPts val="0"/>
            </a:spcAft>
          </a:pPr>
          <a:r>
            <a:rPr lang="de-DE" sz="1600">
              <a:ln>
                <a:noFill/>
              </a:ln>
              <a:solidFill>
                <a:srgbClr val="000000"/>
              </a:solidFill>
              <a:effectLst/>
              <a:latin typeface="Lato Regular" panose="020F0502020204030203" pitchFamily="34" charset="0"/>
              <a:ea typeface="Arial Unicode MS"/>
              <a:cs typeface="Arial Unicode MS"/>
            </a:rPr>
            <a:t>An</a:t>
          </a:r>
        </a:p>
        <a:p>
          <a:pPr>
            <a:spcAft>
              <a:spcPts val="0"/>
            </a:spcAft>
          </a:pPr>
          <a:r>
            <a:rPr lang="de-DE" sz="1600">
              <a:ln>
                <a:noFill/>
              </a:ln>
              <a:solidFill>
                <a:srgbClr val="000000"/>
              </a:solidFill>
              <a:effectLst/>
              <a:latin typeface="Lato Regular" panose="020F0502020204030203" pitchFamily="34" charset="0"/>
              <a:ea typeface="Arial Unicode MS"/>
              <a:cs typeface="Arial Unicode MS"/>
            </a:rPr>
            <a:t>Name</a:t>
          </a:r>
        </a:p>
        <a:p>
          <a:pPr>
            <a:spcAft>
              <a:spcPts val="0"/>
            </a:spcAft>
          </a:pPr>
          <a:r>
            <a:rPr lang="de-DE" sz="1600">
              <a:ln>
                <a:noFill/>
              </a:ln>
              <a:solidFill>
                <a:srgbClr val="000000"/>
              </a:solidFill>
              <a:effectLst/>
              <a:latin typeface="Lato Regular" panose="020F0502020204030203" pitchFamily="34" charset="0"/>
              <a:ea typeface="Arial Unicode MS"/>
              <a:cs typeface="Arial Unicode MS"/>
            </a:rPr>
            <a:t>Strasse</a:t>
          </a:r>
        </a:p>
        <a:p>
          <a:pPr>
            <a:spcAft>
              <a:spcPts val="0"/>
            </a:spcAft>
          </a:pPr>
          <a:r>
            <a:rPr lang="de-DE" sz="1600">
              <a:ln>
                <a:noFill/>
              </a:ln>
              <a:solidFill>
                <a:srgbClr val="000000"/>
              </a:solidFill>
              <a:effectLst/>
              <a:latin typeface="Lato Regular" panose="020F0502020204030203" pitchFamily="34" charset="0"/>
              <a:ea typeface="Arial Unicode MS"/>
              <a:cs typeface="Arial Unicode MS"/>
            </a:rPr>
            <a:t>PLZ</a:t>
          </a:r>
          <a:r>
            <a:rPr lang="de-DE" sz="1600" baseline="0">
              <a:ln>
                <a:noFill/>
              </a:ln>
              <a:solidFill>
                <a:srgbClr val="000000"/>
              </a:solidFill>
              <a:effectLst/>
              <a:latin typeface="Lato Regular" panose="020F0502020204030203" pitchFamily="34" charset="0"/>
              <a:ea typeface="Arial Unicode MS"/>
              <a:cs typeface="Arial Unicode MS"/>
            </a:rPr>
            <a:t> und Ort</a:t>
          </a:r>
          <a:endParaRPr lang="de-DE" sz="1600">
            <a:ln>
              <a:noFill/>
            </a:ln>
            <a:solidFill>
              <a:srgbClr val="000000"/>
            </a:solidFill>
            <a:effectLst/>
            <a:latin typeface="Lato Regular" panose="020F0502020204030203" pitchFamily="34" charset="0"/>
            <a:ea typeface="Arial Unicode MS"/>
            <a:cs typeface="Arial Unicode M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7"/>
  <sheetViews>
    <sheetView zoomScaleNormal="100" zoomScaleSheetLayoutView="90" workbookViewId="0">
      <selection activeCell="C7" sqref="C7"/>
    </sheetView>
  </sheetViews>
  <sheetFormatPr baseColWidth="10" defaultColWidth="11.44140625" defaultRowHeight="15.6"/>
  <cols>
    <col min="1" max="1" width="36.6640625" style="1" customWidth="1"/>
    <col min="2" max="2" width="52.109375" style="1" customWidth="1"/>
    <col min="3" max="4" width="11.44140625" style="1" customWidth="1"/>
    <col min="5" max="5" width="16.44140625" style="1" customWidth="1"/>
    <col min="6" max="7" width="11.44140625" style="1" customWidth="1"/>
    <col min="8" max="8" width="18.109375" style="1" customWidth="1"/>
    <col min="9" max="9" width="20.77734375" style="1" customWidth="1"/>
    <col min="10" max="10" width="10" style="1" customWidth="1"/>
    <col min="11" max="16384" width="11.44140625" style="1"/>
  </cols>
  <sheetData>
    <row r="1" spans="1:256" ht="47.25" customHeight="1">
      <c r="A1" s="192" t="s">
        <v>70</v>
      </c>
      <c r="B1" s="192"/>
      <c r="C1" s="192"/>
      <c r="D1" s="192"/>
      <c r="E1" s="192"/>
      <c r="F1" s="192"/>
      <c r="G1" s="192"/>
      <c r="H1" s="192"/>
      <c r="I1" s="192"/>
    </row>
    <row r="2" spans="1:256" ht="39.75" customHeight="1">
      <c r="A2" s="192"/>
      <c r="B2" s="192"/>
      <c r="C2" s="192"/>
      <c r="D2" s="192"/>
      <c r="E2" s="192"/>
      <c r="F2" s="192"/>
      <c r="G2" s="192"/>
      <c r="H2" s="192"/>
      <c r="I2" s="192"/>
    </row>
    <row r="3" spans="1:256" ht="15" customHeight="1">
      <c r="A3" s="1" t="s">
        <v>0</v>
      </c>
    </row>
    <row r="4" spans="1:256" ht="15" customHeight="1"/>
    <row r="5" spans="1:256" ht="15" customHeight="1">
      <c r="A5" s="1" t="s">
        <v>1</v>
      </c>
      <c r="B5" s="1">
        <f>14.55*1.03</f>
        <v>14.986500000000001</v>
      </c>
      <c r="L5" s="1" t="s">
        <v>72</v>
      </c>
    </row>
    <row r="6" spans="1:256" ht="15" customHeight="1" thickBot="1">
      <c r="A6" s="1" t="s">
        <v>2</v>
      </c>
      <c r="B6" s="1">
        <v>4.1406000000000001</v>
      </c>
      <c r="L6" s="1" t="s">
        <v>71</v>
      </c>
    </row>
    <row r="7" spans="1:256" ht="14.25" customHeight="1" thickBot="1">
      <c r="A7" s="193" t="s">
        <v>3</v>
      </c>
      <c r="B7" s="193"/>
      <c r="C7" s="2">
        <f>'Preisinfo Gästegruppen 2025'!D4</f>
        <v>0</v>
      </c>
      <c r="I7" s="3"/>
    </row>
    <row r="8" spans="1:256" ht="16.5" customHeight="1">
      <c r="A8" s="1" t="s">
        <v>4</v>
      </c>
      <c r="B8" s="1">
        <v>1</v>
      </c>
      <c r="H8" s="4"/>
      <c r="I8" s="3"/>
    </row>
    <row r="9" spans="1:256">
      <c r="H9" s="4"/>
      <c r="I9" s="3"/>
    </row>
    <row r="10" spans="1:256" ht="19.95" customHeight="1">
      <c r="A10" s="5" t="s">
        <v>5</v>
      </c>
      <c r="B10" s="5" t="s">
        <v>6</v>
      </c>
      <c r="C10" s="5" t="s">
        <v>7</v>
      </c>
      <c r="D10" s="5" t="s">
        <v>8</v>
      </c>
      <c r="E10" s="5" t="s">
        <v>9</v>
      </c>
      <c r="F10" s="5" t="s">
        <v>10</v>
      </c>
      <c r="G10" s="5"/>
      <c r="H10" s="5" t="s">
        <v>11</v>
      </c>
      <c r="I10" s="5" t="s">
        <v>12</v>
      </c>
    </row>
    <row r="11" spans="1:256" ht="12.45" customHeight="1">
      <c r="A11" s="5"/>
      <c r="B11" s="5"/>
      <c r="C11" s="5"/>
      <c r="D11" s="5"/>
      <c r="E11" s="5"/>
      <c r="F11" s="5"/>
      <c r="G11" s="5"/>
      <c r="H11" s="5"/>
      <c r="I11" s="5"/>
    </row>
    <row r="12" spans="1:256" ht="16.2" thickBot="1">
      <c r="A12" s="6" t="s">
        <v>13</v>
      </c>
      <c r="B12" s="6"/>
      <c r="C12" s="6"/>
      <c r="D12" s="6"/>
      <c r="E12" s="6"/>
      <c r="F12" s="6"/>
      <c r="G12" s="6"/>
      <c r="H12" s="7"/>
      <c r="I12" s="7"/>
      <c r="M12" s="8"/>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ht="16.8" thickTop="1" thickBot="1">
      <c r="A13" s="10" t="s">
        <v>14</v>
      </c>
      <c r="B13" s="11" t="s">
        <v>15</v>
      </c>
      <c r="C13" s="1">
        <v>22</v>
      </c>
      <c r="D13" s="1">
        <f>C13*$B$5</f>
        <v>329.70300000000003</v>
      </c>
      <c r="E13" s="1">
        <f>(C13*$B$6)*$B$8</f>
        <v>91.093199999999996</v>
      </c>
      <c r="F13" s="12">
        <v>61.8</v>
      </c>
      <c r="H13" s="13">
        <f>(D13*$B$8+E13)*$C$7+F13</f>
        <v>61.8</v>
      </c>
      <c r="I13" s="14" t="str">
        <f>'Preisinfo Gästegruppen 2025'!F9</f>
        <v>x</v>
      </c>
      <c r="L13" s="1">
        <v>2526</v>
      </c>
    </row>
    <row r="14" spans="1:256" ht="16.8" thickTop="1" thickBot="1">
      <c r="A14" s="10" t="s">
        <v>16</v>
      </c>
      <c r="B14" s="1" t="s">
        <v>17</v>
      </c>
      <c r="C14" s="1">
        <v>14</v>
      </c>
      <c r="D14" s="1">
        <f>C14*$B$5</f>
        <v>209.81100000000001</v>
      </c>
      <c r="E14" s="1">
        <f>(C14*$B$6)*$B$8</f>
        <v>57.968400000000003</v>
      </c>
      <c r="F14" s="12">
        <v>51.5</v>
      </c>
      <c r="H14" s="13">
        <f>(D14*$B$8+E14)*$C$7+F14</f>
        <v>51.5</v>
      </c>
      <c r="I14" s="14" t="str">
        <f>'Preisinfo Gästegruppen 2025'!F10</f>
        <v xml:space="preserve"> </v>
      </c>
      <c r="L14" s="1">
        <v>1616</v>
      </c>
    </row>
    <row r="15" spans="1:256" ht="16.8" thickTop="1" thickBot="1">
      <c r="A15" s="10" t="s">
        <v>18</v>
      </c>
      <c r="B15" s="1" t="s">
        <v>19</v>
      </c>
      <c r="C15" s="1">
        <v>13</v>
      </c>
      <c r="D15" s="1">
        <f>C15*$B$5</f>
        <v>194.82450000000003</v>
      </c>
      <c r="E15" s="1">
        <f>(C15*$B$6)*$B$8</f>
        <v>53.827800000000003</v>
      </c>
      <c r="F15" s="12">
        <v>46.35</v>
      </c>
      <c r="H15" s="13">
        <f>(D15*$B$8+E15)*$C$7+F15</f>
        <v>46.35</v>
      </c>
      <c r="I15" s="14" t="str">
        <f>'Preisinfo Gästegruppen 2025'!F11</f>
        <v xml:space="preserve"> </v>
      </c>
      <c r="L15" s="1">
        <v>1499</v>
      </c>
    </row>
    <row r="16" spans="1:256" ht="16.8" thickTop="1" thickBot="1">
      <c r="A16" s="10" t="s">
        <v>20</v>
      </c>
      <c r="B16" s="1" t="s">
        <v>73</v>
      </c>
      <c r="C16" s="1">
        <v>21</v>
      </c>
      <c r="D16" s="1">
        <f>C16*$B$5</f>
        <v>314.71650000000005</v>
      </c>
      <c r="E16" s="1">
        <f>(C16*$B$6)*$B$8</f>
        <v>86.952600000000004</v>
      </c>
      <c r="F16" s="12">
        <v>56.65</v>
      </c>
      <c r="H16" s="13">
        <f>(D16*$B$8+E16)*$C$7+F16</f>
        <v>56.65</v>
      </c>
      <c r="I16" s="14" t="str">
        <f>'Preisinfo Gästegruppen 2025'!F12</f>
        <v xml:space="preserve"> </v>
      </c>
      <c r="L16" s="1">
        <v>2406</v>
      </c>
    </row>
    <row r="17" spans="1:12" ht="32.4" thickTop="1" thickBot="1">
      <c r="A17" s="12" t="s">
        <v>21</v>
      </c>
      <c r="B17" s="16" t="s">
        <v>61</v>
      </c>
      <c r="C17" s="12"/>
      <c r="D17" s="12">
        <v>61.5</v>
      </c>
      <c r="E17" s="12"/>
      <c r="F17" s="12">
        <v>87.55</v>
      </c>
      <c r="G17" s="12"/>
      <c r="H17" s="17">
        <f>(D17*$C$7+F17)*B8</f>
        <v>87.55</v>
      </c>
      <c r="I17" s="14" t="str">
        <f>'Preisinfo Gästegruppen 2025'!F13</f>
        <v xml:space="preserve"> </v>
      </c>
      <c r="L17" s="1">
        <v>445</v>
      </c>
    </row>
    <row r="18" spans="1:12" ht="16.8" thickTop="1" thickBot="1">
      <c r="A18" s="1" t="s">
        <v>22</v>
      </c>
      <c r="B18" s="1" t="s">
        <v>60</v>
      </c>
      <c r="D18" s="1">
        <v>61.5</v>
      </c>
      <c r="F18" s="12">
        <v>145</v>
      </c>
      <c r="H18" s="13">
        <f>(D18*$C$7+F18)*B8</f>
        <v>145</v>
      </c>
      <c r="I18" s="14" t="str">
        <f>'Preisinfo Gästegruppen 2025'!F14</f>
        <v xml:space="preserve"> </v>
      </c>
      <c r="L18" s="1">
        <v>495</v>
      </c>
    </row>
    <row r="19" spans="1:12" ht="16.8" thickTop="1" thickBot="1">
      <c r="A19" s="1" t="s">
        <v>24</v>
      </c>
      <c r="B19" s="1" t="s">
        <v>25</v>
      </c>
      <c r="D19" s="1">
        <v>10.25</v>
      </c>
      <c r="F19" s="12">
        <v>25.75</v>
      </c>
      <c r="H19" s="13">
        <f>(D19*$C$7+F19)*B8</f>
        <v>25.75</v>
      </c>
      <c r="I19" s="14" t="str">
        <f>'Preisinfo Gästegruppen 2025'!F15</f>
        <v xml:space="preserve"> </v>
      </c>
      <c r="L19" s="1">
        <v>80</v>
      </c>
    </row>
    <row r="20" spans="1:12" ht="16.8" thickTop="1" thickBot="1">
      <c r="A20" s="1" t="s">
        <v>26</v>
      </c>
      <c r="B20" s="1" t="s">
        <v>27</v>
      </c>
      <c r="D20" s="1">
        <v>10.25</v>
      </c>
      <c r="F20" s="12">
        <v>20.6</v>
      </c>
      <c r="H20" s="13">
        <f>(D20*$C$7+F20)*B8</f>
        <v>20.6</v>
      </c>
      <c r="I20" s="14" t="str">
        <f>'Preisinfo Gästegruppen 2025'!F16</f>
        <v xml:space="preserve"> </v>
      </c>
      <c r="L20" s="1">
        <v>75</v>
      </c>
    </row>
    <row r="21" spans="1:12" ht="31.8" thickTop="1">
      <c r="A21" s="10" t="s">
        <v>28</v>
      </c>
      <c r="B21" s="11" t="s">
        <v>29</v>
      </c>
      <c r="D21" s="1">
        <v>130</v>
      </c>
      <c r="H21" s="17">
        <f>(D21+(10*(C7-1)))*B8</f>
        <v>120</v>
      </c>
      <c r="I21" s="14" t="str">
        <f>'Preisinfo Gästegruppen 2025'!F17</f>
        <v xml:space="preserve"> </v>
      </c>
      <c r="L21" s="1">
        <v>170</v>
      </c>
    </row>
    <row r="22" spans="1:12">
      <c r="A22" s="10"/>
      <c r="B22" s="10"/>
      <c r="H22" s="17"/>
      <c r="I22" s="17"/>
    </row>
    <row r="23" spans="1:12">
      <c r="A23" s="10"/>
      <c r="B23" s="10"/>
      <c r="C23" s="194" t="s">
        <v>30</v>
      </c>
      <c r="D23" s="194"/>
      <c r="E23" s="194"/>
      <c r="F23" s="194"/>
      <c r="G23" s="194"/>
      <c r="H23" s="194"/>
      <c r="I23" s="18">
        <f>(IF(I13="x",H13,0))+(IF(I14="x",H14,0))+(IF(I15="x",H15,0))+(IF(I16="x",H16,0))+(IF(I17="x",H17,0))+(IF(I18="x",H18,0))+(IF(I19="x",H19,0))+(IF(I20="x",H20,0))+(IF(I21="x",H21,0))</f>
        <v>61.8</v>
      </c>
    </row>
    <row r="24" spans="1:12">
      <c r="A24" s="10"/>
      <c r="B24" s="10"/>
      <c r="C24" s="189" t="s">
        <v>31</v>
      </c>
      <c r="D24" s="189"/>
      <c r="E24" s="189"/>
      <c r="F24" s="189"/>
      <c r="G24" s="189"/>
      <c r="H24" s="189"/>
      <c r="I24" s="19">
        <f>(IF(I14="x",C14,0))+(IF(I15="x",C15,0))+(IF(I16="x",C16,0))+(IF(I17="x",C17,0))+(IF(I18="x",C18,0))+(IF(I19="x",C19,0))+(IF(I20="x",C20,0))+(IF(I21="x",C21,0))+(IF(I13="x",C13,0))</f>
        <v>22</v>
      </c>
    </row>
    <row r="25" spans="1:12">
      <c r="A25" s="10"/>
      <c r="B25" s="10"/>
      <c r="H25" s="17"/>
      <c r="I25" s="17"/>
    </row>
    <row r="26" spans="1:12" ht="16.2" thickBot="1">
      <c r="A26" s="20" t="s">
        <v>32</v>
      </c>
      <c r="B26" s="20"/>
      <c r="C26" s="20"/>
      <c r="D26" s="20"/>
      <c r="E26" s="20"/>
      <c r="F26" s="20"/>
      <c r="G26" s="20"/>
      <c r="H26" s="21"/>
      <c r="I26" s="21"/>
    </row>
    <row r="27" spans="1:12" ht="16.2" thickTop="1">
      <c r="A27" s="1" t="s">
        <v>33</v>
      </c>
      <c r="B27" s="1" t="s">
        <v>34</v>
      </c>
      <c r="C27" s="1">
        <v>13</v>
      </c>
      <c r="D27" s="1">
        <f>C27*$B$5</f>
        <v>194.82450000000003</v>
      </c>
      <c r="E27" s="1">
        <f>(C27*$B$6)*$B$8</f>
        <v>53.827800000000003</v>
      </c>
      <c r="F27" s="1">
        <v>51.5</v>
      </c>
      <c r="H27" s="13">
        <f>(D27*$B$8+E27)*$C$7+F27</f>
        <v>51.5</v>
      </c>
      <c r="I27" s="14" t="str">
        <f>'Preisinfo Gästegruppen 2025'!F23</f>
        <v xml:space="preserve"> </v>
      </c>
    </row>
    <row r="28" spans="1:12">
      <c r="A28" s="1" t="s">
        <v>35</v>
      </c>
      <c r="B28" s="1" t="s">
        <v>36</v>
      </c>
      <c r="C28" s="1">
        <v>10</v>
      </c>
      <c r="D28" s="1">
        <f>C28*$B$5</f>
        <v>149.86500000000001</v>
      </c>
      <c r="E28" s="1">
        <f>(C28*$B$6)*$B$8</f>
        <v>41.405999999999999</v>
      </c>
      <c r="F28" s="1">
        <v>51.5</v>
      </c>
      <c r="H28" s="13">
        <f>(D28*$B$8+E28)*$C$7+F28</f>
        <v>51.5</v>
      </c>
      <c r="I28" s="15" t="str">
        <f>'Preisinfo Gästegruppen 2025'!F24</f>
        <v xml:space="preserve"> </v>
      </c>
    </row>
    <row r="29" spans="1:12" ht="16.2" thickBot="1">
      <c r="A29" s="1" t="s">
        <v>37</v>
      </c>
      <c r="B29" s="1" t="s">
        <v>23</v>
      </c>
      <c r="D29" s="1">
        <v>30.75</v>
      </c>
      <c r="F29" s="1">
        <v>51.5</v>
      </c>
      <c r="H29" s="13">
        <f>(D29*$C$7+F29)*B8</f>
        <v>51.5</v>
      </c>
      <c r="I29" s="22" t="str">
        <f>'Preisinfo Gästegruppen 2025'!F25</f>
        <v xml:space="preserve"> </v>
      </c>
    </row>
    <row r="30" spans="1:12" ht="16.2" thickTop="1">
      <c r="H30" s="13"/>
      <c r="I30" s="23"/>
    </row>
    <row r="31" spans="1:12">
      <c r="C31" s="189" t="s">
        <v>30</v>
      </c>
      <c r="D31" s="189"/>
      <c r="E31" s="189"/>
      <c r="F31" s="189"/>
      <c r="G31" s="189"/>
      <c r="H31" s="189"/>
      <c r="I31" s="24">
        <f>(IF(I27="x",H27,0))+(IF(I28="x",H28,0))+(IF(I29="x",H29,0))</f>
        <v>0</v>
      </c>
    </row>
    <row r="32" spans="1:12">
      <c r="C32" s="189" t="s">
        <v>31</v>
      </c>
      <c r="D32" s="189"/>
      <c r="E32" s="189"/>
      <c r="F32" s="189"/>
      <c r="G32" s="189"/>
      <c r="H32" s="189"/>
      <c r="I32" s="25">
        <f>(IF(I28="x",C28,0))+(IF(I29="x",C29,0))+(IF(I27="x",C27,0))</f>
        <v>0</v>
      </c>
    </row>
    <row r="33" spans="1:256">
      <c r="H33" s="13"/>
      <c r="I33" s="13"/>
    </row>
    <row r="34" spans="1:256" ht="16.2" thickBot="1">
      <c r="A34" s="20" t="s">
        <v>38</v>
      </c>
      <c r="B34" s="20"/>
      <c r="C34" s="20"/>
      <c r="D34" s="20"/>
      <c r="E34" s="20"/>
      <c r="F34" s="20"/>
      <c r="G34" s="20"/>
      <c r="H34" s="21"/>
      <c r="I34" s="21"/>
    </row>
    <row r="35" spans="1:256" ht="16.2" thickTop="1">
      <c r="A35" s="1" t="s">
        <v>39</v>
      </c>
      <c r="B35" s="1" t="s">
        <v>40</v>
      </c>
      <c r="C35" s="1">
        <v>14</v>
      </c>
      <c r="D35" s="1">
        <f>C35*$B$5</f>
        <v>209.81100000000001</v>
      </c>
      <c r="E35" s="1">
        <f>(C35*$B$6)*$B$8</f>
        <v>57.968400000000003</v>
      </c>
      <c r="F35" s="1">
        <v>61.8</v>
      </c>
      <c r="H35" s="13">
        <f>(D35*$B$8+E35)*$C$7+F35</f>
        <v>61.8</v>
      </c>
      <c r="I35" s="14" t="str">
        <f>'Preisinfo Gästegruppen 2025'!F31</f>
        <v xml:space="preserve"> </v>
      </c>
    </row>
    <row r="36" spans="1:256">
      <c r="A36" s="1" t="s">
        <v>41</v>
      </c>
      <c r="B36" s="1" t="s">
        <v>42</v>
      </c>
      <c r="C36" s="1">
        <v>15</v>
      </c>
      <c r="D36" s="1">
        <f>C36*$B$5</f>
        <v>224.79750000000001</v>
      </c>
      <c r="E36" s="1">
        <f>(C36*$B$6)*$B$8</f>
        <v>62.109000000000002</v>
      </c>
      <c r="F36" s="1">
        <v>61.8</v>
      </c>
      <c r="H36" s="13">
        <f>(D36*$B$8+E36)*$C$7+F36</f>
        <v>61.8</v>
      </c>
      <c r="I36" s="15" t="str">
        <f>'Preisinfo Gästegruppen 2025'!F32</f>
        <v xml:space="preserve"> </v>
      </c>
    </row>
    <row r="37" spans="1:256" ht="16.2" thickBot="1">
      <c r="A37" s="1" t="s">
        <v>43</v>
      </c>
      <c r="B37" s="1" t="s">
        <v>44</v>
      </c>
      <c r="C37" s="1">
        <v>9</v>
      </c>
      <c r="D37" s="1">
        <f>C37*$B$5</f>
        <v>134.8785</v>
      </c>
      <c r="E37" s="1">
        <f>(C37*$B$6)*$B$8</f>
        <v>37.2654</v>
      </c>
      <c r="F37" s="1">
        <v>61.8</v>
      </c>
      <c r="H37" s="13">
        <f>(D37*$B$8+E37)*$C$7+F37</f>
        <v>61.8</v>
      </c>
      <c r="I37" s="22" t="str">
        <f>'Preisinfo Gästegruppen 2025'!F33</f>
        <v xml:space="preserve"> </v>
      </c>
    </row>
    <row r="38" spans="1:256" ht="16.2" thickTop="1">
      <c r="H38" s="13"/>
      <c r="I38" s="23"/>
    </row>
    <row r="39" spans="1:256">
      <c r="C39" s="195" t="s">
        <v>30</v>
      </c>
      <c r="D39" s="195"/>
      <c r="E39" s="195"/>
      <c r="F39" s="195"/>
      <c r="G39" s="195"/>
      <c r="H39" s="195"/>
      <c r="I39" s="24">
        <f>(IF(I35="x",H35,0))+(IF(I36="x",H36,0))+(IF(I37="x",H37,0))</f>
        <v>0</v>
      </c>
    </row>
    <row r="40" spans="1:256">
      <c r="C40" s="195" t="s">
        <v>31</v>
      </c>
      <c r="D40" s="195"/>
      <c r="E40" s="195"/>
      <c r="F40" s="195"/>
      <c r="G40" s="195"/>
      <c r="H40" s="195"/>
      <c r="I40" s="26">
        <f>(IF(I36="x",C36,0))+(IF(I37="x",C37,0))+(IF(I35="x",C35,0))</f>
        <v>0</v>
      </c>
    </row>
    <row r="41" spans="1:256">
      <c r="H41" s="13"/>
      <c r="I41" s="13"/>
    </row>
    <row r="42" spans="1:256" ht="16.2" thickBot="1">
      <c r="A42" s="20" t="s">
        <v>45</v>
      </c>
      <c r="B42" s="20"/>
      <c r="C42" s="20"/>
      <c r="D42" s="20"/>
      <c r="E42" s="20"/>
      <c r="F42" s="20"/>
      <c r="G42" s="20"/>
      <c r="H42" s="21"/>
      <c r="I42" s="27"/>
    </row>
    <row r="43" spans="1:256" ht="16.8" thickTop="1" thickBot="1">
      <c r="A43" s="1" t="s">
        <v>46</v>
      </c>
      <c r="B43" s="1" t="s">
        <v>47</v>
      </c>
      <c r="D43" s="1">
        <v>20.5</v>
      </c>
      <c r="F43" s="1">
        <v>41.2</v>
      </c>
      <c r="H43" s="28">
        <f>(D43*$C$7+F43)*B8</f>
        <v>41.2</v>
      </c>
      <c r="I43" s="29" t="str">
        <f>'Preisinfo Gästegruppen 2025'!F39</f>
        <v xml:space="preserve"> </v>
      </c>
    </row>
    <row r="44" spans="1:256" ht="16.2" thickTop="1">
      <c r="H44" s="28"/>
      <c r="I44" s="28"/>
    </row>
    <row r="45" spans="1:256">
      <c r="C45" s="189" t="s">
        <v>30</v>
      </c>
      <c r="D45" s="189"/>
      <c r="E45" s="189"/>
      <c r="F45" s="189"/>
      <c r="G45" s="189"/>
      <c r="H45" s="189"/>
      <c r="I45" s="30">
        <f>(IF(I43="x",H43,0))</f>
        <v>0</v>
      </c>
    </row>
    <row r="46" spans="1:256">
      <c r="H46" s="28"/>
      <c r="I46" s="28"/>
    </row>
    <row r="47" spans="1:256">
      <c r="A47" s="20" t="s">
        <v>48</v>
      </c>
      <c r="G47" s="31"/>
      <c r="H47" s="31"/>
      <c r="I47" s="32"/>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row>
    <row r="48" spans="1:256">
      <c r="A48" s="1" t="s">
        <v>49</v>
      </c>
      <c r="B48" s="1" t="s">
        <v>50</v>
      </c>
      <c r="D48" s="34"/>
      <c r="G48" s="31"/>
      <c r="H48" s="35">
        <v>15</v>
      </c>
      <c r="I48" s="2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row>
    <row r="49" spans="1:256" ht="16.2" thickBot="1">
      <c r="A49" s="1" t="s">
        <v>68</v>
      </c>
      <c r="B49" s="1" t="s">
        <v>69</v>
      </c>
      <c r="D49" s="34"/>
      <c r="G49" s="31"/>
      <c r="H49" s="35">
        <v>10</v>
      </c>
      <c r="I49" s="2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row>
    <row r="50" spans="1:256" ht="16.8" thickTop="1" thickBot="1">
      <c r="C50" s="196" t="s">
        <v>51</v>
      </c>
      <c r="D50" s="196"/>
      <c r="E50" s="196"/>
      <c r="F50" s="196"/>
      <c r="G50" s="196"/>
      <c r="H50" s="196"/>
      <c r="I50" s="29">
        <f>'Preisinfo Gästegruppen 2025'!F46</f>
        <v>0</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row>
    <row r="51" spans="1:256" ht="15" customHeight="1" thickTop="1">
      <c r="D51" s="34"/>
      <c r="G51" s="31"/>
      <c r="H51" s="35"/>
      <c r="I51" s="32"/>
    </row>
    <row r="52" spans="1:256">
      <c r="C52" s="189" t="s">
        <v>52</v>
      </c>
      <c r="D52" s="189"/>
      <c r="E52" s="189"/>
      <c r="F52" s="189"/>
      <c r="G52" s="189"/>
      <c r="H52" s="189"/>
      <c r="I52" s="24">
        <f>H48*I50</f>
        <v>0</v>
      </c>
    </row>
    <row r="53" spans="1:256">
      <c r="D53" s="34"/>
      <c r="G53" s="31"/>
      <c r="H53" s="35"/>
    </row>
    <row r="54" spans="1:256" ht="16.2" thickBot="1">
      <c r="A54" s="197" t="s">
        <v>53</v>
      </c>
      <c r="B54" s="197"/>
      <c r="C54" s="198"/>
      <c r="D54" s="198"/>
      <c r="E54" s="198"/>
      <c r="F54" s="198"/>
      <c r="G54" s="199"/>
      <c r="H54" s="199"/>
      <c r="I54" s="11"/>
    </row>
    <row r="55" spans="1:256" ht="32.4" thickTop="1" thickBot="1">
      <c r="A55" s="36" t="s">
        <v>63</v>
      </c>
      <c r="B55" s="37" t="s">
        <v>64</v>
      </c>
      <c r="G55" s="31"/>
      <c r="I55" s="29">
        <f>'Preisinfo Gästegruppen 2025'!F51</f>
        <v>0</v>
      </c>
    </row>
    <row r="56" spans="1:256" ht="32.4" thickTop="1" thickBot="1">
      <c r="A56" s="37" t="s">
        <v>65</v>
      </c>
      <c r="B56" s="36" t="s">
        <v>66</v>
      </c>
      <c r="C56" s="196" t="s">
        <v>54</v>
      </c>
      <c r="D56" s="196"/>
      <c r="E56" s="196"/>
      <c r="F56" s="196"/>
      <c r="G56" s="196"/>
      <c r="H56" s="196"/>
      <c r="I56" s="29">
        <f>'Preisinfo Gästegruppen 2025'!F52</f>
        <v>0</v>
      </c>
    </row>
    <row r="57" spans="1:256" ht="15.75" customHeight="1" thickTop="1">
      <c r="A57" s="37"/>
      <c r="B57" s="37" t="s">
        <v>67</v>
      </c>
      <c r="G57" s="31"/>
      <c r="H57" s="13"/>
    </row>
    <row r="58" spans="1:256">
      <c r="A58" s="37"/>
      <c r="B58" s="37"/>
      <c r="G58" s="31"/>
      <c r="H58" s="13"/>
    </row>
    <row r="59" spans="1:256">
      <c r="A59" s="37"/>
      <c r="B59" s="37"/>
      <c r="C59" s="189" t="s">
        <v>55</v>
      </c>
      <c r="D59" s="189"/>
      <c r="E59" s="189"/>
      <c r="F59" s="189"/>
      <c r="G59" s="189"/>
      <c r="H59" s="189"/>
      <c r="I59" s="24">
        <f>25*I56+I55</f>
        <v>0</v>
      </c>
    </row>
    <row r="61" spans="1:256">
      <c r="C61" s="189" t="s">
        <v>31</v>
      </c>
      <c r="D61" s="189"/>
      <c r="E61" s="189"/>
      <c r="F61" s="189"/>
      <c r="G61" s="189"/>
      <c r="H61" s="189"/>
      <c r="I61" s="38">
        <f>I24+I32+I40</f>
        <v>22</v>
      </c>
    </row>
    <row r="62" spans="1:256">
      <c r="B62" s="33"/>
      <c r="C62" s="33"/>
      <c r="D62" s="33"/>
      <c r="E62" s="33"/>
      <c r="F62" s="33"/>
      <c r="G62" s="33"/>
      <c r="H62" s="33"/>
      <c r="I62" s="33"/>
    </row>
    <row r="63" spans="1:256">
      <c r="A63" s="190" t="s">
        <v>62</v>
      </c>
      <c r="B63" s="189" t="s">
        <v>56</v>
      </c>
      <c r="C63" s="189"/>
      <c r="D63" s="189"/>
      <c r="E63" s="189"/>
      <c r="F63" s="189"/>
      <c r="G63" s="189"/>
      <c r="H63" s="189"/>
      <c r="I63" s="27">
        <f>SUM(I23+I31+I39+I45)</f>
        <v>61.8</v>
      </c>
    </row>
    <row r="64" spans="1:256">
      <c r="A64" s="191"/>
      <c r="B64" s="189" t="s">
        <v>57</v>
      </c>
      <c r="C64" s="189"/>
      <c r="D64" s="189"/>
      <c r="E64" s="189"/>
      <c r="F64" s="189"/>
      <c r="G64" s="189"/>
      <c r="H64" s="189"/>
      <c r="I64" s="27">
        <f>I52</f>
        <v>0</v>
      </c>
    </row>
    <row r="65" spans="1:20">
      <c r="A65" s="191"/>
      <c r="B65" s="189" t="s">
        <v>58</v>
      </c>
      <c r="C65" s="189"/>
      <c r="D65" s="189"/>
      <c r="E65" s="189"/>
      <c r="F65" s="189"/>
      <c r="G65" s="189"/>
      <c r="H65" s="189"/>
      <c r="I65" s="27">
        <f>I59</f>
        <v>0</v>
      </c>
    </row>
    <row r="66" spans="1:20">
      <c r="I66" s="27"/>
      <c r="T66" s="27">
        <f>I67*1.19</f>
        <v>73.541999999999987</v>
      </c>
    </row>
    <row r="67" spans="1:20">
      <c r="B67" s="189" t="s">
        <v>59</v>
      </c>
      <c r="C67" s="189"/>
      <c r="D67" s="189"/>
      <c r="E67" s="189"/>
      <c r="F67" s="189"/>
      <c r="G67" s="189"/>
      <c r="H67" s="189"/>
      <c r="I67" s="27">
        <f>SUM(I63:I65)</f>
        <v>61.8</v>
      </c>
    </row>
  </sheetData>
  <sheetProtection algorithmName="SHA-512" hashValue="qgptsyB1IqibeaZ1A7zeHHXatuVHeNIHdxja94u1TB3FBvwQBdin9Xz49uk79/zHXoUGNUh/vRX4LShO9afQBg==" saltValue="WWy6V1SOyETXxvy+uz659A==" spinCount="100000" sheet="1" objects="1" scenarios="1"/>
  <mergeCells count="23">
    <mergeCell ref="A54:B54"/>
    <mergeCell ref="C54:D54"/>
    <mergeCell ref="E54:F54"/>
    <mergeCell ref="G54:H54"/>
    <mergeCell ref="C56:H56"/>
    <mergeCell ref="C32:H32"/>
    <mergeCell ref="C39:H39"/>
    <mergeCell ref="C40:H40"/>
    <mergeCell ref="C45:H45"/>
    <mergeCell ref="C59:H59"/>
    <mergeCell ref="C50:H50"/>
    <mergeCell ref="C52:H52"/>
    <mergeCell ref="A1:I2"/>
    <mergeCell ref="A7:B7"/>
    <mergeCell ref="C23:H23"/>
    <mergeCell ref="C24:H24"/>
    <mergeCell ref="C31:H31"/>
    <mergeCell ref="B67:H67"/>
    <mergeCell ref="C61:H61"/>
    <mergeCell ref="B63:H63"/>
    <mergeCell ref="B64:H64"/>
    <mergeCell ref="A63:A65"/>
    <mergeCell ref="B65:H65"/>
  </mergeCells>
  <pageMargins left="0.25" right="0.25" top="0.75" bottom="0.75" header="0.3" footer="0.3"/>
  <pageSetup paperSize="9" scale="65" firstPageNumber="0" orientation="landscape" horizontalDpi="300" verticalDpi="300" r:id="rId1"/>
  <headerFooter alignWithMargins="0"/>
  <rowBreaks count="1" manualBreakCount="1">
    <brk id="67" max="16383" man="1"/>
  </rowBreaks>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05"/>
  <sheetViews>
    <sheetView tabSelected="1" topLeftCell="B1" workbookViewId="0">
      <selection activeCell="E9" sqref="E9"/>
    </sheetView>
  </sheetViews>
  <sheetFormatPr baseColWidth="10" defaultColWidth="11" defaultRowHeight="16.8"/>
  <cols>
    <col min="1" max="1" width="2.6640625" style="39" customWidth="1"/>
    <col min="2" max="2" width="34.33203125" style="40" bestFit="1" customWidth="1"/>
    <col min="3" max="3" width="57.6640625" style="40" bestFit="1" customWidth="1"/>
    <col min="4" max="4" width="11.109375" style="40" customWidth="1"/>
    <col min="5" max="5" width="12.44140625" style="40" customWidth="1"/>
    <col min="6" max="6" width="15.77734375" style="40" customWidth="1"/>
    <col min="7" max="42" width="11" style="39"/>
    <col min="43" max="16384" width="11" style="40"/>
  </cols>
  <sheetData>
    <row r="1" spans="2:6" s="39" customFormat="1" ht="17.399999999999999" thickBot="1"/>
    <row r="2" spans="2:6" ht="67.95" customHeight="1">
      <c r="B2" s="208" t="s">
        <v>70</v>
      </c>
      <c r="C2" s="209"/>
      <c r="D2" s="209"/>
      <c r="E2" s="209"/>
      <c r="F2" s="210"/>
    </row>
    <row r="3" spans="2:6" ht="17.399999999999999" thickBot="1">
      <c r="B3" s="211"/>
      <c r="C3" s="212"/>
      <c r="D3" s="212"/>
      <c r="E3" s="212"/>
      <c r="F3" s="213"/>
    </row>
    <row r="4" spans="2:6" ht="17.399999999999999" thickBot="1">
      <c r="B4" s="214" t="s">
        <v>74</v>
      </c>
      <c r="C4" s="215"/>
      <c r="D4" s="41">
        <v>0</v>
      </c>
      <c r="E4" s="42"/>
      <c r="F4" s="43"/>
    </row>
    <row r="5" spans="2:6">
      <c r="B5" s="44"/>
      <c r="C5" s="45"/>
      <c r="D5" s="45"/>
      <c r="E5" s="46"/>
      <c r="F5" s="43"/>
    </row>
    <row r="6" spans="2:6">
      <c r="B6" s="47" t="s">
        <v>5</v>
      </c>
      <c r="C6" s="48" t="s">
        <v>6</v>
      </c>
      <c r="D6" s="48" t="s">
        <v>7</v>
      </c>
      <c r="E6" s="48" t="s">
        <v>11</v>
      </c>
      <c r="F6" s="49" t="s">
        <v>12</v>
      </c>
    </row>
    <row r="7" spans="2:6">
      <c r="B7" s="47"/>
      <c r="C7" s="48"/>
      <c r="D7" s="48"/>
      <c r="E7" s="48"/>
      <c r="F7" s="49"/>
    </row>
    <row r="8" spans="2:6" ht="17.399999999999999" thickBot="1">
      <c r="B8" s="50" t="s">
        <v>13</v>
      </c>
      <c r="C8" s="51"/>
      <c r="D8" s="51"/>
      <c r="E8" s="52"/>
      <c r="F8" s="53"/>
    </row>
    <row r="9" spans="2:6">
      <c r="B9" s="54" t="s">
        <v>14</v>
      </c>
      <c r="C9" s="55" t="s">
        <v>15</v>
      </c>
      <c r="D9" s="56">
        <v>22</v>
      </c>
      <c r="E9" s="57">
        <f>'Kalk. Freizeitkosten'!H13</f>
        <v>61.8</v>
      </c>
      <c r="F9" s="58" t="s">
        <v>119</v>
      </c>
    </row>
    <row r="10" spans="2:6">
      <c r="B10" s="54" t="s">
        <v>16</v>
      </c>
      <c r="C10" s="56" t="s">
        <v>17</v>
      </c>
      <c r="D10" s="56">
        <v>14</v>
      </c>
      <c r="E10" s="57">
        <f>'Kalk. Freizeitkosten'!H14</f>
        <v>51.5</v>
      </c>
      <c r="F10" s="59" t="s">
        <v>75</v>
      </c>
    </row>
    <row r="11" spans="2:6">
      <c r="B11" s="54" t="s">
        <v>18</v>
      </c>
      <c r="C11" s="56" t="s">
        <v>19</v>
      </c>
      <c r="D11" s="56">
        <v>13</v>
      </c>
      <c r="E11" s="57">
        <f>'Kalk. Freizeitkosten'!H15</f>
        <v>46.35</v>
      </c>
      <c r="F11" s="59" t="s">
        <v>75</v>
      </c>
    </row>
    <row r="12" spans="2:6">
      <c r="B12" s="54" t="s">
        <v>20</v>
      </c>
      <c r="C12" s="56" t="s">
        <v>73</v>
      </c>
      <c r="D12" s="56">
        <v>21</v>
      </c>
      <c r="E12" s="57">
        <f>'Kalk. Freizeitkosten'!H16</f>
        <v>56.65</v>
      </c>
      <c r="F12" s="59" t="s">
        <v>75</v>
      </c>
    </row>
    <row r="13" spans="2:6" ht="33.6">
      <c r="B13" s="60" t="s">
        <v>21</v>
      </c>
      <c r="C13" s="61" t="s">
        <v>61</v>
      </c>
      <c r="D13" s="62"/>
      <c r="E13" s="57">
        <f>'Kalk. Freizeitkosten'!H17</f>
        <v>87.55</v>
      </c>
      <c r="F13" s="63" t="s">
        <v>75</v>
      </c>
    </row>
    <row r="14" spans="2:6">
      <c r="B14" s="64" t="s">
        <v>22</v>
      </c>
      <c r="C14" s="56" t="s">
        <v>60</v>
      </c>
      <c r="D14" s="56"/>
      <c r="E14" s="57">
        <f>'Kalk. Freizeitkosten'!H18</f>
        <v>145</v>
      </c>
      <c r="F14" s="59" t="s">
        <v>75</v>
      </c>
    </row>
    <row r="15" spans="2:6">
      <c r="B15" s="64" t="s">
        <v>24</v>
      </c>
      <c r="C15" s="56" t="s">
        <v>25</v>
      </c>
      <c r="D15" s="56"/>
      <c r="E15" s="57">
        <f>'Kalk. Freizeitkosten'!H19</f>
        <v>25.75</v>
      </c>
      <c r="F15" s="59" t="s">
        <v>75</v>
      </c>
    </row>
    <row r="16" spans="2:6">
      <c r="B16" s="64" t="s">
        <v>26</v>
      </c>
      <c r="C16" s="56" t="s">
        <v>27</v>
      </c>
      <c r="D16" s="56"/>
      <c r="E16" s="57">
        <f>'Kalk. Freizeitkosten'!H20</f>
        <v>20.6</v>
      </c>
      <c r="F16" s="59" t="s">
        <v>75</v>
      </c>
    </row>
    <row r="17" spans="2:6" ht="34.200000000000003" thickBot="1">
      <c r="B17" s="54" t="s">
        <v>28</v>
      </c>
      <c r="C17" s="55" t="s">
        <v>29</v>
      </c>
      <c r="D17" s="56"/>
      <c r="E17" s="57">
        <f>'Kalk. Freizeitkosten'!H21</f>
        <v>120</v>
      </c>
      <c r="F17" s="65" t="s">
        <v>75</v>
      </c>
    </row>
    <row r="18" spans="2:6">
      <c r="B18" s="54"/>
      <c r="C18" s="66"/>
      <c r="D18" s="56"/>
      <c r="E18" s="67"/>
      <c r="F18" s="68"/>
    </row>
    <row r="19" spans="2:6">
      <c r="B19" s="54"/>
      <c r="C19" s="66"/>
      <c r="D19" s="216" t="s">
        <v>115</v>
      </c>
      <c r="E19" s="216"/>
      <c r="F19" s="69">
        <f>(IF(F9="x",E9,0))+(IF(F10="x",E10,0))+(IF(F11="x",E11,0))+(IF(F12="x",E12,0))+(IF(F13="x",E13,0))+(IF(F14="x",E14,0))+(IF(F15="x",E15,0))+(IF(F16="x",E16,0))+(IF(F17="x",E17,0))</f>
        <v>61.8</v>
      </c>
    </row>
    <row r="20" spans="2:6">
      <c r="B20" s="54"/>
      <c r="C20" s="66"/>
      <c r="D20" s="217" t="s">
        <v>31</v>
      </c>
      <c r="E20" s="217"/>
      <c r="F20" s="70">
        <f>(IF(F10="x",D10,0))+(IF(F11="x",D11,0))+(IF(F12="x",D12,0))+(IF(F13="x",D13,0))+(IF(F14="x",D14,0))+(IF(F15="x",D15,0))+(IF(F16="x",D16,0))+(IF(F17="x",D17,0))+(IF(F9="x",D9,0))</f>
        <v>22</v>
      </c>
    </row>
    <row r="21" spans="2:6">
      <c r="B21" s="54"/>
      <c r="C21" s="66"/>
      <c r="D21" s="56"/>
      <c r="E21" s="67"/>
      <c r="F21" s="68"/>
    </row>
    <row r="22" spans="2:6" ht="17.399999999999999" thickBot="1">
      <c r="B22" s="71" t="s">
        <v>32</v>
      </c>
      <c r="C22" s="72"/>
      <c r="D22" s="72"/>
      <c r="E22" s="73"/>
      <c r="F22" s="74"/>
    </row>
    <row r="23" spans="2:6">
      <c r="B23" s="75" t="s">
        <v>33</v>
      </c>
      <c r="C23" s="76" t="s">
        <v>34</v>
      </c>
      <c r="D23" s="76">
        <v>13</v>
      </c>
      <c r="E23" s="77">
        <f>'Kalk. Freizeitkosten'!H27</f>
        <v>51.5</v>
      </c>
      <c r="F23" s="78" t="s">
        <v>75</v>
      </c>
    </row>
    <row r="24" spans="2:6">
      <c r="B24" s="75" t="s">
        <v>35</v>
      </c>
      <c r="C24" s="76" t="s">
        <v>36</v>
      </c>
      <c r="D24" s="76">
        <v>10</v>
      </c>
      <c r="E24" s="77">
        <f>'Kalk. Freizeitkosten'!H28</f>
        <v>51.5</v>
      </c>
      <c r="F24" s="79" t="s">
        <v>75</v>
      </c>
    </row>
    <row r="25" spans="2:6" ht="17.399999999999999" thickBot="1">
      <c r="B25" s="75" t="s">
        <v>37</v>
      </c>
      <c r="C25" s="76" t="s">
        <v>23</v>
      </c>
      <c r="D25" s="76"/>
      <c r="E25" s="77">
        <f>'Kalk. Freizeitkosten'!H29</f>
        <v>51.5</v>
      </c>
      <c r="F25" s="80" t="s">
        <v>75</v>
      </c>
    </row>
    <row r="26" spans="2:6">
      <c r="B26" s="75"/>
      <c r="C26" s="76"/>
      <c r="D26" s="76"/>
      <c r="E26" s="77"/>
      <c r="F26" s="81" t="s">
        <v>75</v>
      </c>
    </row>
    <row r="27" spans="2:6">
      <c r="B27" s="75"/>
      <c r="C27" s="76"/>
      <c r="D27" s="218" t="s">
        <v>115</v>
      </c>
      <c r="E27" s="218"/>
      <c r="F27" s="82">
        <f>(IF(F23="x",E23,0))+(IF(F24="x",E24,0))+(IF(F25="x",E25,0))</f>
        <v>0</v>
      </c>
    </row>
    <row r="28" spans="2:6">
      <c r="B28" s="75"/>
      <c r="C28" s="76"/>
      <c r="D28" s="218" t="s">
        <v>31</v>
      </c>
      <c r="E28" s="218"/>
      <c r="F28" s="83">
        <f>(IF(F24="x",D24,0))+(IF(F25="x",D25,0))+(IF(F23="x",D23,0))</f>
        <v>0</v>
      </c>
    </row>
    <row r="29" spans="2:6">
      <c r="B29" s="75"/>
      <c r="C29" s="76"/>
      <c r="D29" s="76"/>
      <c r="E29" s="77"/>
      <c r="F29" s="84"/>
    </row>
    <row r="30" spans="2:6" ht="17.399999999999999" thickBot="1">
      <c r="B30" s="85" t="s">
        <v>38</v>
      </c>
      <c r="C30" s="86"/>
      <c r="D30" s="86"/>
      <c r="E30" s="87"/>
      <c r="F30" s="88"/>
    </row>
    <row r="31" spans="2:6">
      <c r="B31" s="89" t="s">
        <v>39</v>
      </c>
      <c r="C31" s="90" t="s">
        <v>40</v>
      </c>
      <c r="D31" s="90">
        <v>14</v>
      </c>
      <c r="E31" s="91">
        <f>'Kalk. Freizeitkosten'!H35</f>
        <v>61.8</v>
      </c>
      <c r="F31" s="92" t="s">
        <v>75</v>
      </c>
    </row>
    <row r="32" spans="2:6">
      <c r="B32" s="89" t="s">
        <v>41</v>
      </c>
      <c r="C32" s="90" t="s">
        <v>42</v>
      </c>
      <c r="D32" s="90">
        <v>15</v>
      </c>
      <c r="E32" s="91">
        <f>'Kalk. Freizeitkosten'!H36</f>
        <v>61.8</v>
      </c>
      <c r="F32" s="93" t="s">
        <v>75</v>
      </c>
    </row>
    <row r="33" spans="2:6" ht="17.399999999999999" thickBot="1">
      <c r="B33" s="89" t="s">
        <v>43</v>
      </c>
      <c r="C33" s="90" t="s">
        <v>44</v>
      </c>
      <c r="D33" s="90">
        <v>9</v>
      </c>
      <c r="E33" s="91">
        <f>'Kalk. Freizeitkosten'!H37</f>
        <v>61.8</v>
      </c>
      <c r="F33" s="94" t="s">
        <v>75</v>
      </c>
    </row>
    <row r="34" spans="2:6">
      <c r="B34" s="89"/>
      <c r="C34" s="90"/>
      <c r="D34" s="90"/>
      <c r="E34" s="91"/>
      <c r="F34" s="95"/>
    </row>
    <row r="35" spans="2:6">
      <c r="B35" s="89"/>
      <c r="C35" s="90"/>
      <c r="D35" s="219" t="s">
        <v>115</v>
      </c>
      <c r="E35" s="219"/>
      <c r="F35" s="96">
        <f>(IF(F31="x",E31,0))+(IF(F32="x",E32,0))+(IF(F33="x",E33,0))</f>
        <v>0</v>
      </c>
    </row>
    <row r="36" spans="2:6">
      <c r="B36" s="89"/>
      <c r="C36" s="90"/>
      <c r="D36" s="219" t="s">
        <v>31</v>
      </c>
      <c r="E36" s="219"/>
      <c r="F36" s="97">
        <f>(IF(F32="x",D32,0))+(IF(F33="x",D33,0))+(IF(F31="x",D31,0))</f>
        <v>0</v>
      </c>
    </row>
    <row r="37" spans="2:6">
      <c r="B37" s="89"/>
      <c r="C37" s="90"/>
      <c r="D37" s="90"/>
      <c r="E37" s="91"/>
      <c r="F37" s="98"/>
    </row>
    <row r="38" spans="2:6" ht="17.399999999999999" thickBot="1">
      <c r="B38" s="99" t="s">
        <v>45</v>
      </c>
      <c r="C38" s="100"/>
      <c r="D38" s="100"/>
      <c r="E38" s="101"/>
      <c r="F38" s="102"/>
    </row>
    <row r="39" spans="2:6" ht="17.399999999999999" thickBot="1">
      <c r="B39" s="103" t="s">
        <v>46</v>
      </c>
      <c r="C39" s="104" t="s">
        <v>47</v>
      </c>
      <c r="D39" s="104"/>
      <c r="E39" s="105">
        <f>'Kalk. Freizeitkosten'!H43</f>
        <v>41.2</v>
      </c>
      <c r="F39" s="106" t="s">
        <v>75</v>
      </c>
    </row>
    <row r="40" spans="2:6">
      <c r="B40" s="103"/>
      <c r="C40" s="104"/>
      <c r="D40" s="104"/>
      <c r="E40" s="105"/>
      <c r="F40" s="107"/>
    </row>
    <row r="41" spans="2:6">
      <c r="B41" s="103"/>
      <c r="C41" s="104"/>
      <c r="D41" s="220" t="s">
        <v>30</v>
      </c>
      <c r="E41" s="220"/>
      <c r="F41" s="108">
        <f>(IF(F39="x",E39,0))</f>
        <v>0</v>
      </c>
    </row>
    <row r="42" spans="2:6">
      <c r="B42" s="103"/>
      <c r="C42" s="104"/>
      <c r="D42" s="104"/>
      <c r="E42" s="105"/>
      <c r="F42" s="107"/>
    </row>
    <row r="43" spans="2:6">
      <c r="B43" s="109" t="s">
        <v>48</v>
      </c>
      <c r="C43" s="110"/>
      <c r="D43" s="110"/>
      <c r="E43" s="111"/>
      <c r="F43" s="112"/>
    </row>
    <row r="44" spans="2:6">
      <c r="B44" s="113" t="s">
        <v>49</v>
      </c>
      <c r="C44" s="114" t="s">
        <v>50</v>
      </c>
      <c r="D44" s="114"/>
      <c r="E44" s="115">
        <f>'Kalk. Freizeitkosten'!H48</f>
        <v>15</v>
      </c>
      <c r="F44" s="116"/>
    </row>
    <row r="45" spans="2:6" ht="17.399999999999999" thickBot="1">
      <c r="B45" s="113" t="s">
        <v>68</v>
      </c>
      <c r="C45" s="114" t="s">
        <v>69</v>
      </c>
      <c r="D45" s="114"/>
      <c r="E45" s="115">
        <f>'Kalk. Freizeitkosten'!H49</f>
        <v>10</v>
      </c>
      <c r="F45" s="116"/>
    </row>
    <row r="46" spans="2:6" ht="17.399999999999999" thickBot="1">
      <c r="B46" s="113"/>
      <c r="C46" s="114"/>
      <c r="D46" s="221" t="s">
        <v>51</v>
      </c>
      <c r="E46" s="221"/>
      <c r="F46" s="117">
        <v>0</v>
      </c>
    </row>
    <row r="47" spans="2:6">
      <c r="B47" s="113"/>
      <c r="C47" s="114"/>
      <c r="D47" s="114"/>
      <c r="E47" s="115"/>
      <c r="F47" s="118"/>
    </row>
    <row r="48" spans="2:6">
      <c r="B48" s="113"/>
      <c r="C48" s="114"/>
      <c r="D48" s="222" t="s">
        <v>52</v>
      </c>
      <c r="E48" s="222"/>
      <c r="F48" s="119">
        <f>E44*F46</f>
        <v>0</v>
      </c>
    </row>
    <row r="49" spans="2:6">
      <c r="B49" s="113"/>
      <c r="C49" s="114"/>
      <c r="D49" s="114"/>
      <c r="E49" s="115"/>
      <c r="F49" s="120"/>
    </row>
    <row r="50" spans="2:6" ht="17.399999999999999" thickBot="1">
      <c r="B50" s="206" t="s">
        <v>53</v>
      </c>
      <c r="C50" s="207"/>
      <c r="D50" s="121"/>
      <c r="E50" s="122"/>
      <c r="F50" s="123"/>
    </row>
    <row r="51" spans="2:6" ht="34.200000000000003" thickBot="1">
      <c r="B51" s="124" t="s">
        <v>63</v>
      </c>
      <c r="C51" s="125" t="s">
        <v>64</v>
      </c>
      <c r="D51" s="126"/>
      <c r="E51" s="126"/>
      <c r="F51" s="127">
        <v>0</v>
      </c>
    </row>
    <row r="52" spans="2:6" ht="34.200000000000003" thickBot="1">
      <c r="B52" s="128" t="s">
        <v>76</v>
      </c>
      <c r="C52" s="129" t="s">
        <v>66</v>
      </c>
      <c r="D52" s="201" t="s">
        <v>54</v>
      </c>
      <c r="E52" s="201"/>
      <c r="F52" s="127">
        <v>0</v>
      </c>
    </row>
    <row r="53" spans="2:6">
      <c r="B53" s="128"/>
      <c r="C53" s="125" t="s">
        <v>67</v>
      </c>
      <c r="D53" s="126"/>
      <c r="E53" s="130"/>
      <c r="F53" s="131"/>
    </row>
    <row r="54" spans="2:6">
      <c r="B54" s="128"/>
      <c r="C54" s="125"/>
      <c r="D54" s="126"/>
      <c r="E54" s="130"/>
      <c r="F54" s="131"/>
    </row>
    <row r="55" spans="2:6">
      <c r="B55" s="128"/>
      <c r="C55" s="125"/>
      <c r="D55" s="202" t="s">
        <v>55</v>
      </c>
      <c r="E55" s="202"/>
      <c r="F55" s="132">
        <f>25*F52+F51</f>
        <v>0</v>
      </c>
    </row>
    <row r="56" spans="2:6" s="39" customFormat="1">
      <c r="B56" s="133"/>
      <c r="C56" s="134"/>
      <c r="D56" s="134"/>
      <c r="E56" s="134"/>
      <c r="F56" s="135"/>
    </row>
    <row r="57" spans="2:6" s="39" customFormat="1">
      <c r="B57" s="133"/>
      <c r="C57" s="134"/>
      <c r="D57" s="203" t="s">
        <v>31</v>
      </c>
      <c r="E57" s="203"/>
      <c r="F57" s="136">
        <f>'Kalk. Freizeitkosten'!I61</f>
        <v>22</v>
      </c>
    </row>
    <row r="58" spans="2:6" s="39" customFormat="1">
      <c r="B58" s="133"/>
      <c r="F58" s="137"/>
    </row>
    <row r="59" spans="2:6" s="39" customFormat="1">
      <c r="B59" s="204" t="s">
        <v>62</v>
      </c>
      <c r="C59" s="203" t="s">
        <v>56</v>
      </c>
      <c r="D59" s="203"/>
      <c r="E59" s="203"/>
      <c r="F59" s="138">
        <f>'Kalk. Freizeitkosten'!I63</f>
        <v>61.8</v>
      </c>
    </row>
    <row r="60" spans="2:6" s="39" customFormat="1">
      <c r="B60" s="205"/>
      <c r="C60" s="203" t="s">
        <v>57</v>
      </c>
      <c r="D60" s="203"/>
      <c r="E60" s="203"/>
      <c r="F60" s="138">
        <f>'Kalk. Freizeitkosten'!I64</f>
        <v>0</v>
      </c>
    </row>
    <row r="61" spans="2:6" s="39" customFormat="1">
      <c r="B61" s="205"/>
      <c r="C61" s="203" t="s">
        <v>58</v>
      </c>
      <c r="D61" s="203"/>
      <c r="E61" s="203"/>
      <c r="F61" s="138">
        <f>'Kalk. Freizeitkosten'!I65</f>
        <v>0</v>
      </c>
    </row>
    <row r="62" spans="2:6" s="39" customFormat="1">
      <c r="B62" s="133"/>
      <c r="C62" s="134"/>
      <c r="D62" s="134"/>
      <c r="E62" s="134"/>
      <c r="F62" s="138"/>
    </row>
    <row r="63" spans="2:6" s="39" customFormat="1" ht="17.399999999999999" thickBot="1">
      <c r="B63" s="139"/>
      <c r="C63" s="200" t="s">
        <v>59</v>
      </c>
      <c r="D63" s="200"/>
      <c r="E63" s="200"/>
      <c r="F63" s="140">
        <f>'Kalk. Freizeitkosten'!I67</f>
        <v>61.8</v>
      </c>
    </row>
    <row r="64" spans="2:6" s="39" customFormat="1"/>
    <row r="65" s="39" customFormat="1"/>
    <row r="66" s="39" customFormat="1"/>
    <row r="67" s="39" customFormat="1"/>
    <row r="68" s="39" customFormat="1"/>
    <row r="69" s="39" customFormat="1"/>
    <row r="70" s="39" customFormat="1"/>
    <row r="71" s="39" customFormat="1"/>
    <row r="72" s="39" customFormat="1"/>
    <row r="73" s="39" customFormat="1"/>
    <row r="74" s="39" customFormat="1"/>
    <row r="75" s="39" customFormat="1"/>
    <row r="76" s="39" customFormat="1"/>
    <row r="77" s="39" customFormat="1"/>
    <row r="78" s="39" customFormat="1"/>
    <row r="79" s="39" customFormat="1"/>
    <row r="80"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row r="104" s="39" customFormat="1"/>
    <row r="105" s="39" customFormat="1"/>
    <row r="106" s="39" customFormat="1"/>
    <row r="107" s="39" customFormat="1"/>
    <row r="108" s="39" customFormat="1"/>
    <row r="109" s="39" customFormat="1"/>
    <row r="110" s="39" customFormat="1"/>
    <row r="111" s="39" customFormat="1"/>
    <row r="112"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row r="159" s="39" customFormat="1"/>
    <row r="160" s="39" customFormat="1"/>
    <row r="161" s="39" customFormat="1"/>
    <row r="162" s="39" customFormat="1"/>
    <row r="163" s="39" customFormat="1"/>
    <row r="164" s="39" customFormat="1"/>
    <row r="165" s="39" customFormat="1"/>
    <row r="166" s="39" customFormat="1"/>
    <row r="167" s="39" customFormat="1"/>
    <row r="168" s="39" customFormat="1"/>
    <row r="169" s="39" customFormat="1"/>
    <row r="170" s="39" customFormat="1"/>
    <row r="171" s="39" customFormat="1"/>
    <row r="172" s="39" customFormat="1"/>
    <row r="173" s="39" customFormat="1"/>
    <row r="174" s="39" customFormat="1"/>
    <row r="175" s="39" customFormat="1"/>
    <row r="176" s="39" customFormat="1"/>
    <row r="177" s="39" customFormat="1"/>
    <row r="178" s="39" customFormat="1"/>
    <row r="179" s="39" customFormat="1"/>
    <row r="180" s="39" customFormat="1"/>
    <row r="181" s="39" customFormat="1"/>
    <row r="182" s="39" customFormat="1"/>
    <row r="183" s="39" customFormat="1"/>
    <row r="184" s="39" customFormat="1"/>
    <row r="185" s="39" customFormat="1"/>
    <row r="186" s="39" customFormat="1"/>
    <row r="187" s="39" customFormat="1"/>
    <row r="188" s="39" customFormat="1"/>
    <row r="189" s="39" customFormat="1"/>
    <row r="190" s="39" customFormat="1"/>
    <row r="191" s="39" customFormat="1"/>
    <row r="192" s="39" customFormat="1"/>
    <row r="193" s="39" customFormat="1"/>
    <row r="194" s="39" customFormat="1"/>
    <row r="195" s="39" customFormat="1"/>
    <row r="196" s="39" customFormat="1"/>
    <row r="197" s="39" customFormat="1"/>
    <row r="198" s="39" customFormat="1"/>
    <row r="199" s="39" customFormat="1"/>
    <row r="200" s="39" customFormat="1"/>
    <row r="201" s="39" customFormat="1"/>
    <row r="202" s="39" customFormat="1"/>
    <row r="203" s="39" customFormat="1"/>
    <row r="204" s="39" customFormat="1"/>
    <row r="205" s="39" customFormat="1"/>
    <row r="206" s="39" customFormat="1"/>
    <row r="207" s="39" customFormat="1"/>
    <row r="208" s="39" customFormat="1"/>
    <row r="209" s="39" customFormat="1"/>
    <row r="210" s="39" customFormat="1"/>
    <row r="211" s="39" customFormat="1"/>
    <row r="212" s="39" customFormat="1"/>
    <row r="213" s="39" customFormat="1"/>
    <row r="214" s="39" customFormat="1"/>
    <row r="215" s="39" customFormat="1"/>
    <row r="216" s="39" customFormat="1"/>
    <row r="217" s="39" customFormat="1"/>
    <row r="218" s="39" customFormat="1"/>
    <row r="219" s="39" customFormat="1"/>
    <row r="220" s="39" customFormat="1"/>
    <row r="221" s="39" customFormat="1"/>
    <row r="222" s="39" customFormat="1"/>
    <row r="223" s="39" customFormat="1"/>
    <row r="224" s="39" customFormat="1"/>
    <row r="225" s="39" customFormat="1"/>
    <row r="226" s="39" customFormat="1"/>
    <row r="227" s="39" customFormat="1"/>
    <row r="228" s="39" customFormat="1"/>
    <row r="229" s="39" customFormat="1"/>
    <row r="230" s="39" customFormat="1"/>
    <row r="231" s="39" customFormat="1"/>
    <row r="232" s="39" customFormat="1"/>
    <row r="233" s="39" customFormat="1"/>
    <row r="234" s="39" customFormat="1"/>
    <row r="235" s="39" customFormat="1"/>
    <row r="236" s="39" customFormat="1"/>
    <row r="237" s="39" customFormat="1"/>
    <row r="238" s="39" customFormat="1"/>
    <row r="239" s="39" customFormat="1"/>
    <row r="240" s="39" customFormat="1"/>
    <row r="241" s="39" customFormat="1"/>
    <row r="242" s="39" customFormat="1"/>
    <row r="243" s="39" customFormat="1"/>
    <row r="244" s="39" customFormat="1"/>
    <row r="245" s="39" customFormat="1"/>
    <row r="246" s="39" customFormat="1"/>
    <row r="247" s="39" customFormat="1"/>
    <row r="248" s="39" customFormat="1"/>
    <row r="249" s="39" customFormat="1"/>
    <row r="250" s="39" customFormat="1"/>
    <row r="251" s="39" customFormat="1"/>
    <row r="252" s="39" customFormat="1"/>
    <row r="253" s="39" customFormat="1"/>
    <row r="254" s="39" customFormat="1"/>
    <row r="255" s="39" customFormat="1"/>
    <row r="256" s="39" customFormat="1"/>
    <row r="257" s="39" customFormat="1"/>
    <row r="258" s="39" customFormat="1"/>
    <row r="259" s="39" customFormat="1"/>
    <row r="260" s="39" customFormat="1"/>
    <row r="261" s="39" customFormat="1"/>
    <row r="262" s="39" customFormat="1"/>
    <row r="263" s="39" customFormat="1"/>
    <row r="264" s="39" customFormat="1"/>
    <row r="265" s="39" customFormat="1"/>
    <row r="266" s="39" customFormat="1"/>
    <row r="267" s="39" customFormat="1"/>
    <row r="268" s="39" customFormat="1"/>
    <row r="269" s="39" customFormat="1"/>
    <row r="270" s="39" customFormat="1"/>
    <row r="271" s="39" customFormat="1"/>
    <row r="272" s="39" customFormat="1"/>
    <row r="273" s="39" customFormat="1"/>
    <row r="274" s="39" customFormat="1"/>
    <row r="275" s="39" customFormat="1"/>
    <row r="276" s="39" customFormat="1"/>
    <row r="277" s="39" customFormat="1"/>
    <row r="278" s="39" customFormat="1"/>
    <row r="279" s="39" customFormat="1"/>
    <row r="280" s="39" customFormat="1"/>
    <row r="281" s="39" customFormat="1"/>
    <row r="282" s="39" customFormat="1"/>
    <row r="283" s="39" customFormat="1"/>
    <row r="284" s="39" customFormat="1"/>
    <row r="285" s="39" customFormat="1"/>
    <row r="286" s="39" customFormat="1"/>
    <row r="287" s="39" customFormat="1"/>
    <row r="288" s="39" customFormat="1"/>
    <row r="289" s="39" customFormat="1"/>
    <row r="290" s="39" customFormat="1"/>
    <row r="291" s="39" customFormat="1"/>
    <row r="292" s="39" customFormat="1"/>
    <row r="293" s="39" customFormat="1"/>
    <row r="294" s="39" customFormat="1"/>
    <row r="295" s="39" customFormat="1"/>
    <row r="296" s="39" customFormat="1"/>
    <row r="297" s="39" customFormat="1"/>
    <row r="298" s="39" customFormat="1"/>
    <row r="299" s="39" customFormat="1"/>
    <row r="300" s="39" customFormat="1"/>
    <row r="301" s="39" customFormat="1"/>
    <row r="302" s="39" customFormat="1"/>
    <row r="303" s="39" customFormat="1"/>
    <row r="304" s="39" customFormat="1"/>
    <row r="305" s="39" customFormat="1"/>
  </sheetData>
  <mergeCells count="20">
    <mergeCell ref="B50:C50"/>
    <mergeCell ref="B2:F3"/>
    <mergeCell ref="B4:C4"/>
    <mergeCell ref="D19:E19"/>
    <mergeCell ref="D20:E20"/>
    <mergeCell ref="D27:E27"/>
    <mergeCell ref="D28:E28"/>
    <mergeCell ref="D35:E35"/>
    <mergeCell ref="D36:E36"/>
    <mergeCell ref="D41:E41"/>
    <mergeCell ref="D46:E46"/>
    <mergeCell ref="D48:E48"/>
    <mergeCell ref="C63:E63"/>
    <mergeCell ref="D52:E52"/>
    <mergeCell ref="D55:E55"/>
    <mergeCell ref="D57:E57"/>
    <mergeCell ref="B59:B61"/>
    <mergeCell ref="C59:E59"/>
    <mergeCell ref="C60:E60"/>
    <mergeCell ref="C61:E6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5:J61"/>
  <sheetViews>
    <sheetView view="pageLayout" zoomScale="115" zoomScaleNormal="100" zoomScaleSheetLayoutView="100" zoomScalePageLayoutView="115" workbookViewId="0">
      <selection activeCell="A54" sqref="A54:XFD54"/>
    </sheetView>
  </sheetViews>
  <sheetFormatPr baseColWidth="10" defaultColWidth="11.44140625" defaultRowHeight="18.600000000000001"/>
  <cols>
    <col min="1" max="1" width="33.109375" style="145" customWidth="1"/>
    <col min="2" max="2" width="14.5546875" style="145" customWidth="1"/>
    <col min="3" max="3" width="14.5546875" style="145" bestFit="1" customWidth="1"/>
    <col min="4" max="4" width="14.88671875" style="145" customWidth="1"/>
    <col min="5" max="5" width="10.88671875" style="149" bestFit="1" customWidth="1"/>
    <col min="6" max="6" width="12.109375" style="149" bestFit="1" customWidth="1"/>
    <col min="7" max="7" width="17.88671875" style="145" customWidth="1"/>
    <col min="8" max="8" width="14.109375" style="145" customWidth="1"/>
    <col min="9" max="16384" width="11.44140625" style="145"/>
  </cols>
  <sheetData>
    <row r="5" spans="1:7">
      <c r="A5" s="144"/>
      <c r="E5" s="146"/>
      <c r="F5" s="147"/>
      <c r="G5" s="144"/>
    </row>
    <row r="6" spans="1:7">
      <c r="A6" s="144"/>
      <c r="E6" s="146"/>
      <c r="F6" s="147"/>
      <c r="G6" s="144"/>
    </row>
    <row r="7" spans="1:7">
      <c r="E7" s="146"/>
      <c r="F7" s="147"/>
      <c r="G7" s="144"/>
    </row>
    <row r="8" spans="1:7">
      <c r="E8" s="146"/>
      <c r="F8" s="147"/>
      <c r="G8" s="144"/>
    </row>
    <row r="9" spans="1:7">
      <c r="E9" s="146"/>
      <c r="F9" s="147"/>
    </row>
    <row r="10" spans="1:7">
      <c r="A10" s="148"/>
    </row>
    <row r="11" spans="1:7">
      <c r="A11" s="141"/>
      <c r="E11" s="150"/>
      <c r="F11" s="151"/>
    </row>
    <row r="12" spans="1:7">
      <c r="A12" s="141"/>
      <c r="E12" s="146"/>
      <c r="F12" s="147"/>
    </row>
    <row r="13" spans="1:7">
      <c r="A13" s="141"/>
      <c r="E13" s="146"/>
      <c r="F13" s="147"/>
    </row>
    <row r="14" spans="1:7" ht="22.65" customHeight="1">
      <c r="A14" s="142"/>
      <c r="E14" s="146"/>
      <c r="F14" s="147"/>
    </row>
    <row r="15" spans="1:7" ht="22.65" customHeight="1">
      <c r="A15" s="143"/>
      <c r="E15" s="146"/>
      <c r="F15" s="147"/>
      <c r="G15" s="144"/>
    </row>
    <row r="16" spans="1:7" ht="22.65" customHeight="1">
      <c r="A16" s="142"/>
      <c r="E16" s="146"/>
      <c r="F16" s="147"/>
      <c r="G16" s="144"/>
    </row>
    <row r="17" spans="1:7" ht="22.65" customHeight="1">
      <c r="A17" s="142"/>
      <c r="E17" s="146"/>
      <c r="F17" s="147"/>
      <c r="G17" s="144"/>
    </row>
    <row r="18" spans="1:7" ht="22.65" customHeight="1">
      <c r="A18" s="142"/>
      <c r="E18" s="146"/>
      <c r="F18" s="147"/>
      <c r="G18" s="145" t="s">
        <v>117</v>
      </c>
    </row>
    <row r="19" spans="1:7" ht="31.2" customHeight="1">
      <c r="A19" s="144"/>
      <c r="E19" s="146"/>
      <c r="F19" s="147"/>
      <c r="G19" s="153"/>
    </row>
    <row r="20" spans="1:7">
      <c r="E20" s="147"/>
      <c r="F20" s="147"/>
    </row>
    <row r="21" spans="1:7">
      <c r="A21" s="152" t="s">
        <v>77</v>
      </c>
      <c r="B21" s="183" t="s">
        <v>118</v>
      </c>
      <c r="G21" s="154"/>
    </row>
    <row r="22" spans="1:7">
      <c r="A22" s="155" t="s">
        <v>78</v>
      </c>
      <c r="E22" s="145"/>
      <c r="F22" s="145"/>
    </row>
    <row r="23" spans="1:7">
      <c r="A23" s="155" t="s">
        <v>79</v>
      </c>
      <c r="E23" s="145"/>
      <c r="F23" s="145"/>
    </row>
    <row r="25" spans="1:7">
      <c r="A25" s="144" t="s">
        <v>80</v>
      </c>
    </row>
    <row r="26" spans="1:7">
      <c r="A26" s="144" t="s">
        <v>81</v>
      </c>
    </row>
    <row r="27" spans="1:7" ht="19.2" thickBot="1"/>
    <row r="28" spans="1:7">
      <c r="A28" s="156"/>
      <c r="B28" s="157"/>
      <c r="C28" s="157"/>
      <c r="D28" s="184" t="s">
        <v>82</v>
      </c>
      <c r="E28" s="185" t="s">
        <v>83</v>
      </c>
      <c r="F28" s="185" t="s">
        <v>84</v>
      </c>
      <c r="G28" s="186" t="s">
        <v>85</v>
      </c>
    </row>
    <row r="29" spans="1:7" ht="22.5" customHeight="1">
      <c r="A29" s="158" t="s">
        <v>13</v>
      </c>
      <c r="B29" s="223"/>
      <c r="C29" s="223"/>
      <c r="D29" s="159">
        <f>'Preisinfo Gästegruppen 2025'!F19*100/107</f>
        <v>57.757009345794394</v>
      </c>
      <c r="E29" s="160">
        <v>2</v>
      </c>
      <c r="F29" s="161">
        <f>D29*0.07</f>
        <v>4.0429906542056075</v>
      </c>
      <c r="G29" s="162">
        <f>D29+F29</f>
        <v>61.800000000000004</v>
      </c>
    </row>
    <row r="30" spans="1:7" ht="22.5" customHeight="1">
      <c r="A30" s="158" t="s">
        <v>45</v>
      </c>
      <c r="B30" s="223"/>
      <c r="C30" s="223"/>
      <c r="D30" s="159">
        <f>'Preisinfo Gästegruppen 2025'!F41*100/107</f>
        <v>0</v>
      </c>
      <c r="E30" s="160">
        <v>2</v>
      </c>
      <c r="F30" s="161">
        <f>D30*0.07</f>
        <v>0</v>
      </c>
      <c r="G30" s="162">
        <f t="shared" ref="G30:G35" si="0">D30+F30</f>
        <v>0</v>
      </c>
    </row>
    <row r="31" spans="1:7" ht="22.5" customHeight="1">
      <c r="A31" s="158" t="s">
        <v>38</v>
      </c>
      <c r="B31" s="223"/>
      <c r="C31" s="223"/>
      <c r="D31" s="159">
        <f>'Preisinfo Gästegruppen 2025'!F35*100/107</f>
        <v>0</v>
      </c>
      <c r="E31" s="160">
        <v>2</v>
      </c>
      <c r="F31" s="161">
        <f t="shared" ref="F31:F35" si="1">D31*0.07</f>
        <v>0</v>
      </c>
      <c r="G31" s="162">
        <f t="shared" si="0"/>
        <v>0</v>
      </c>
    </row>
    <row r="32" spans="1:7" ht="22.5" customHeight="1">
      <c r="A32" s="158" t="s">
        <v>32</v>
      </c>
      <c r="B32" s="223"/>
      <c r="C32" s="223"/>
      <c r="D32" s="159">
        <f>'Preisinfo Gästegruppen 2025'!F27*100/107</f>
        <v>0</v>
      </c>
      <c r="E32" s="160">
        <v>2</v>
      </c>
      <c r="F32" s="161">
        <f t="shared" si="1"/>
        <v>0</v>
      </c>
      <c r="G32" s="162">
        <f t="shared" si="0"/>
        <v>0</v>
      </c>
    </row>
    <row r="33" spans="1:10" s="163" customFormat="1" ht="22.5" customHeight="1">
      <c r="A33" s="158" t="s">
        <v>86</v>
      </c>
      <c r="B33" s="224" t="s">
        <v>114</v>
      </c>
      <c r="C33" s="224"/>
      <c r="D33" s="159">
        <f>52*'Preisinfo Gästegruppen 2025'!D4*100/107</f>
        <v>0</v>
      </c>
      <c r="E33" s="160">
        <v>2</v>
      </c>
      <c r="F33" s="161">
        <f t="shared" si="1"/>
        <v>0</v>
      </c>
      <c r="G33" s="162">
        <f t="shared" si="0"/>
        <v>0</v>
      </c>
    </row>
    <row r="34" spans="1:10" ht="22.5" customHeight="1">
      <c r="A34" s="158" t="s">
        <v>87</v>
      </c>
      <c r="B34" s="223"/>
      <c r="C34" s="223"/>
      <c r="D34" s="159">
        <v>0</v>
      </c>
      <c r="E34" s="160">
        <v>2</v>
      </c>
      <c r="F34" s="161">
        <f t="shared" si="1"/>
        <v>0</v>
      </c>
      <c r="G34" s="162">
        <f t="shared" si="0"/>
        <v>0</v>
      </c>
      <c r="I34" s="164"/>
    </row>
    <row r="35" spans="1:10" ht="22.5" customHeight="1">
      <c r="A35" s="158" t="s">
        <v>88</v>
      </c>
      <c r="B35" s="223"/>
      <c r="C35" s="223"/>
      <c r="D35" s="159">
        <f>'Preisinfo Gästegruppen 2025'!E17*100/107</f>
        <v>112.14953271028037</v>
      </c>
      <c r="E35" s="160">
        <v>2</v>
      </c>
      <c r="F35" s="161">
        <f t="shared" si="1"/>
        <v>7.8504672897196262</v>
      </c>
      <c r="G35" s="162">
        <f t="shared" si="0"/>
        <v>120</v>
      </c>
    </row>
    <row r="36" spans="1:10" s="163" customFormat="1" ht="22.5" customHeight="1">
      <c r="A36" s="158" t="s">
        <v>89</v>
      </c>
      <c r="B36" s="228" t="s">
        <v>90</v>
      </c>
      <c r="C36" s="228"/>
      <c r="D36" s="159">
        <f t="shared" ref="D36:D40" si="2">G36*100/107</f>
        <v>0</v>
      </c>
      <c r="E36" s="160">
        <v>2</v>
      </c>
      <c r="F36" s="159">
        <f t="shared" ref="F36:F41" si="3">G36-D36</f>
        <v>0</v>
      </c>
      <c r="G36" s="162">
        <v>0</v>
      </c>
    </row>
    <row r="37" spans="1:10" s="163" customFormat="1" ht="22.5" customHeight="1">
      <c r="A37" s="158" t="s">
        <v>91</v>
      </c>
      <c r="B37" s="228" t="s">
        <v>92</v>
      </c>
      <c r="C37" s="228"/>
      <c r="D37" s="159">
        <f t="shared" si="2"/>
        <v>0</v>
      </c>
      <c r="E37" s="165">
        <v>2</v>
      </c>
      <c r="F37" s="161">
        <f t="shared" si="3"/>
        <v>0</v>
      </c>
      <c r="G37" s="162">
        <v>0</v>
      </c>
    </row>
    <row r="38" spans="1:10" s="163" customFormat="1" ht="22.5" customHeight="1">
      <c r="A38" s="158" t="s">
        <v>91</v>
      </c>
      <c r="B38" s="229" t="s">
        <v>93</v>
      </c>
      <c r="C38" s="229"/>
      <c r="D38" s="159">
        <f t="shared" si="2"/>
        <v>0</v>
      </c>
      <c r="E38" s="165">
        <v>2</v>
      </c>
      <c r="F38" s="161">
        <f t="shared" si="3"/>
        <v>0</v>
      </c>
      <c r="G38" s="162">
        <v>0</v>
      </c>
    </row>
    <row r="39" spans="1:10" s="163" customFormat="1" ht="22.5" customHeight="1">
      <c r="A39" s="158" t="s">
        <v>91</v>
      </c>
      <c r="B39" s="228" t="s">
        <v>94</v>
      </c>
      <c r="C39" s="228"/>
      <c r="D39" s="159">
        <f t="shared" si="2"/>
        <v>0</v>
      </c>
      <c r="E39" s="165">
        <v>2</v>
      </c>
      <c r="F39" s="161">
        <f t="shared" si="3"/>
        <v>0</v>
      </c>
      <c r="G39" s="162">
        <v>0</v>
      </c>
      <c r="J39" s="166"/>
    </row>
    <row r="40" spans="1:10" s="163" customFormat="1" ht="22.5" customHeight="1">
      <c r="A40" s="158" t="s">
        <v>91</v>
      </c>
      <c r="B40" s="228" t="s">
        <v>95</v>
      </c>
      <c r="C40" s="228"/>
      <c r="D40" s="159">
        <f t="shared" si="2"/>
        <v>0</v>
      </c>
      <c r="E40" s="165">
        <v>2</v>
      </c>
      <c r="F40" s="161">
        <f t="shared" si="3"/>
        <v>0</v>
      </c>
      <c r="G40" s="162">
        <v>0</v>
      </c>
      <c r="J40" s="166"/>
    </row>
    <row r="41" spans="1:10" s="163" customFormat="1" ht="32.25" customHeight="1">
      <c r="A41" s="158" t="s">
        <v>96</v>
      </c>
      <c r="B41" s="229" t="s">
        <v>97</v>
      </c>
      <c r="C41" s="229"/>
      <c r="D41" s="159">
        <f>G41*100/119</f>
        <v>0</v>
      </c>
      <c r="E41" s="165">
        <v>3</v>
      </c>
      <c r="F41" s="161">
        <f t="shared" si="3"/>
        <v>0</v>
      </c>
      <c r="G41" s="162">
        <v>0</v>
      </c>
      <c r="J41" s="167"/>
    </row>
    <row r="42" spans="1:10" ht="22.5" customHeight="1">
      <c r="A42" s="158" t="s">
        <v>98</v>
      </c>
      <c r="B42" s="223" t="s">
        <v>99</v>
      </c>
      <c r="C42" s="223"/>
      <c r="D42" s="159">
        <f>G42*100/100</f>
        <v>0</v>
      </c>
      <c r="E42" s="160">
        <v>1</v>
      </c>
      <c r="F42" s="161">
        <f>G42-D42</f>
        <v>0</v>
      </c>
      <c r="G42" s="162">
        <v>0</v>
      </c>
    </row>
    <row r="43" spans="1:10" ht="22.5" customHeight="1">
      <c r="A43" s="158" t="s">
        <v>100</v>
      </c>
      <c r="B43" s="223" t="s">
        <v>101</v>
      </c>
      <c r="C43" s="223"/>
      <c r="D43" s="159">
        <f>G43*100/100</f>
        <v>0</v>
      </c>
      <c r="E43" s="160">
        <v>1</v>
      </c>
      <c r="F43" s="161">
        <f>G43-D43</f>
        <v>0</v>
      </c>
      <c r="G43" s="162">
        <v>0</v>
      </c>
    </row>
    <row r="44" spans="1:10" ht="22.5" customHeight="1">
      <c r="A44" s="158" t="s">
        <v>102</v>
      </c>
      <c r="B44" s="223"/>
      <c r="C44" s="223"/>
      <c r="D44" s="159">
        <f>G44*100/100</f>
        <v>0</v>
      </c>
      <c r="E44" s="160">
        <v>1</v>
      </c>
      <c r="F44" s="161">
        <f>G44-D44</f>
        <v>0</v>
      </c>
      <c r="G44" s="162">
        <v>0</v>
      </c>
    </row>
    <row r="45" spans="1:10" ht="22.5" customHeight="1">
      <c r="A45" s="158" t="s">
        <v>103</v>
      </c>
      <c r="B45" s="223"/>
      <c r="C45" s="223"/>
      <c r="D45" s="159">
        <f>G45*100/100</f>
        <v>0</v>
      </c>
      <c r="E45" s="160">
        <v>1</v>
      </c>
      <c r="F45" s="161">
        <f>G45-D45</f>
        <v>0</v>
      </c>
      <c r="G45" s="162">
        <v>0</v>
      </c>
    </row>
    <row r="46" spans="1:10" ht="22.5" customHeight="1">
      <c r="A46" s="187" t="s">
        <v>104</v>
      </c>
      <c r="B46" s="188" t="s">
        <v>105</v>
      </c>
      <c r="C46" s="188" t="s">
        <v>106</v>
      </c>
      <c r="D46" s="168"/>
      <c r="E46" s="169"/>
      <c r="F46" s="169"/>
      <c r="G46" s="170"/>
    </row>
    <row r="47" spans="1:10" ht="22.5" customHeight="1">
      <c r="A47" s="171">
        <v>0</v>
      </c>
      <c r="B47" s="172">
        <v>1</v>
      </c>
      <c r="C47" s="161">
        <f>SUMIF($E$29:$E$45,"1",$F$29:$F$45)</f>
        <v>0</v>
      </c>
      <c r="D47" s="168"/>
      <c r="E47" s="169"/>
      <c r="F47" s="169"/>
      <c r="G47" s="170"/>
    </row>
    <row r="48" spans="1:10" ht="22.5" customHeight="1">
      <c r="A48" s="171">
        <v>7.0000000000000007E-2</v>
      </c>
      <c r="B48" s="172">
        <v>2</v>
      </c>
      <c r="C48" s="161">
        <f>SUMIF($E$29:$E$45,"2",$F$29:$F$45)</f>
        <v>11.893457943925235</v>
      </c>
      <c r="D48" s="173"/>
      <c r="E48" s="174"/>
      <c r="F48" s="174"/>
      <c r="G48" s="175"/>
    </row>
    <row r="49" spans="1:7" ht="22.5" customHeight="1">
      <c r="A49" s="171">
        <v>0.19</v>
      </c>
      <c r="B49" s="172">
        <v>3</v>
      </c>
      <c r="C49" s="161">
        <f>SUMIF($E$29:$E$45,"3",$F$29:$F$45)</f>
        <v>0</v>
      </c>
      <c r="D49" s="173"/>
      <c r="E49" s="174"/>
      <c r="F49" s="174"/>
      <c r="G49" s="175"/>
    </row>
    <row r="50" spans="1:7" ht="22.5" customHeight="1" thickBot="1">
      <c r="A50" s="176"/>
      <c r="B50" s="177" t="s">
        <v>107</v>
      </c>
      <c r="C50" s="178">
        <f>SUM(C47:C49)</f>
        <v>11.893457943925235</v>
      </c>
      <c r="D50" s="179"/>
      <c r="E50" s="226" t="s">
        <v>108</v>
      </c>
      <c r="F50" s="227"/>
      <c r="G50" s="180">
        <f>SUM(G29:G45)</f>
        <v>181.8</v>
      </c>
    </row>
    <row r="52" spans="1:7">
      <c r="A52" s="181" t="s">
        <v>109</v>
      </c>
    </row>
    <row r="53" spans="1:7" ht="58.2" customHeight="1">
      <c r="A53" s="225" t="s">
        <v>116</v>
      </c>
      <c r="B53" s="225"/>
      <c r="C53" s="225"/>
      <c r="D53" s="225"/>
      <c r="E53" s="225"/>
      <c r="F53" s="225"/>
    </row>
    <row r="54" spans="1:7" ht="7.8" customHeight="1">
      <c r="A54" s="144"/>
    </row>
    <row r="55" spans="1:7">
      <c r="A55" s="144" t="s">
        <v>110</v>
      </c>
      <c r="D55" s="150"/>
      <c r="E55" s="151"/>
      <c r="F55" s="151"/>
    </row>
    <row r="56" spans="1:7">
      <c r="A56" s="144" t="s">
        <v>111</v>
      </c>
      <c r="D56" s="144"/>
      <c r="E56" s="147"/>
      <c r="F56" s="147"/>
    </row>
    <row r="57" spans="1:7">
      <c r="A57" s="182"/>
      <c r="D57" s="144"/>
      <c r="E57" s="147"/>
      <c r="F57" s="147"/>
    </row>
    <row r="58" spans="1:7">
      <c r="A58" s="145" t="s">
        <v>112</v>
      </c>
      <c r="D58" s="144"/>
      <c r="E58" s="147"/>
      <c r="F58" s="147"/>
    </row>
    <row r="59" spans="1:7">
      <c r="A59" s="144"/>
      <c r="D59" s="144"/>
      <c r="E59" s="147"/>
      <c r="F59" s="147"/>
    </row>
    <row r="60" spans="1:7">
      <c r="D60" s="155"/>
      <c r="E60" s="151"/>
      <c r="F60" s="151"/>
    </row>
    <row r="61" spans="1:7">
      <c r="A61" s="145" t="s">
        <v>113</v>
      </c>
      <c r="D61" s="155"/>
      <c r="E61" s="151"/>
      <c r="F61" s="151"/>
    </row>
  </sheetData>
  <sheetProtection algorithmName="SHA-512" hashValue="Eh0msp8G5uu1h4fTEpB6w2s8p3+CMIFMWCadR59KVnQ4mGbYl5Ya7jx8Oq3w03xHVFCkhj29IS8rz8p34j+jCg==" saltValue="A0rjC6CyhZRvhvGuNHbKNQ==" spinCount="100000" sheet="1" selectLockedCells="1"/>
  <mergeCells count="19">
    <mergeCell ref="A53:F53"/>
    <mergeCell ref="E50:F50"/>
    <mergeCell ref="B35:C35"/>
    <mergeCell ref="B36:C36"/>
    <mergeCell ref="B37:C37"/>
    <mergeCell ref="B38:C38"/>
    <mergeCell ref="B39:C39"/>
    <mergeCell ref="B40:C40"/>
    <mergeCell ref="B41:C41"/>
    <mergeCell ref="B42:C42"/>
    <mergeCell ref="B43:C43"/>
    <mergeCell ref="B44:C44"/>
    <mergeCell ref="B45:C45"/>
    <mergeCell ref="B34:C34"/>
    <mergeCell ref="B29:C29"/>
    <mergeCell ref="B30:C30"/>
    <mergeCell ref="B31:C31"/>
    <mergeCell ref="B32:C32"/>
    <mergeCell ref="B33:C33"/>
  </mergeCells>
  <pageMargins left="0.7" right="0.7" top="0.75" bottom="1.8315217391304348" header="0.3" footer="0.3"/>
  <pageSetup paperSize="9" scale="75" orientation="portrait" r:id="rId1"/>
  <headerFooter>
    <oddFooter>&amp;C&amp;"Lato Medium,Standard"Seite &amp;P|&amp;N&amp;"Arial,Standard"
&amp;G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Kalk. Freizeitkosten</vt:lpstr>
      <vt:lpstr>Preisinfo Gästegruppen 2025</vt:lpstr>
      <vt:lpstr>Rechnung F-25</vt:lpstr>
      <vt:lpstr>'Kalk. Freizeitkosten'!__xlnm.Print_Area</vt:lpstr>
      <vt:lpstr>'Kalk. Freizeitkosten'!Druckbereich</vt:lpstr>
      <vt:lpstr>'Rechnung F-25'!Druckbereich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Roß</dc:creator>
  <cp:lastModifiedBy>Markus Ross // Philadelphia-Verein e.V.</cp:lastModifiedBy>
  <cp:lastPrinted>2023-12-27T22:55:45Z</cp:lastPrinted>
  <dcterms:created xsi:type="dcterms:W3CDTF">2017-06-05T15:23:34Z</dcterms:created>
  <dcterms:modified xsi:type="dcterms:W3CDTF">2025-01-08T15:21:00Z</dcterms:modified>
</cp:coreProperties>
</file>